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lombar\Box\0 ACES Office of Research Box\ACES Office of Research\Grant Support\Internal\Office of Research\FIRE\FY2027\FIRE RFP, FAQs, Review Criteria for applicants\"/>
    </mc:Choice>
  </mc:AlternateContent>
  <xr:revisionPtr revIDLastSave="0" documentId="8_{81255E43-1B6C-49B7-A85E-47F2169A6283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FIRE Budget Template FFY27" sheetId="25" r:id="rId1"/>
    <sheet name="RFP" sheetId="26" r:id="rId2"/>
    <sheet name="Fringe" sheetId="27" r:id="rId3"/>
    <sheet name="Grad Min" sheetId="28" r:id="rId4"/>
  </sheets>
  <externalReferences>
    <externalReference r:id="rId5"/>
  </externalReferences>
  <definedNames>
    <definedName name="Domestic_Flights">#REF!</definedName>
    <definedName name="lll">'[1]USDA Cap'!$AE$5</definedName>
    <definedName name="_xlnm.Print_Area" localSheetId="0">'FIRE Budget Template FFY27'!$A:$G</definedName>
    <definedName name="_xlnm.Print_Titles" localSheetId="0">'FIRE Budget Template FFY27'!$8:$8</definedName>
    <definedName name="StateTabl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43" i="25" l="1"/>
  <c r="D40" i="25"/>
  <c r="D53" i="25"/>
  <c r="D37" i="25"/>
  <c r="D14" i="25"/>
  <c r="D25" i="25"/>
  <c r="F25" i="25" s="1"/>
  <c r="D22" i="25"/>
  <c r="F22" i="25" s="1"/>
  <c r="D19" i="25"/>
  <c r="F19" i="25" s="1"/>
  <c r="D16" i="25"/>
  <c r="F16" i="25" s="1"/>
  <c r="D13" i="25"/>
  <c r="F13" i="25" s="1"/>
  <c r="F41" i="25"/>
  <c r="F35" i="25"/>
  <c r="F36" i="25" s="1"/>
  <c r="F38" i="25"/>
  <c r="F42" i="25"/>
  <c r="C14" i="28"/>
  <c r="C5" i="28"/>
  <c r="C6" i="28" l="1"/>
  <c r="D6" i="28" s="1"/>
  <c r="D5" i="28"/>
  <c r="C7" i="28"/>
  <c r="D7" i="28"/>
  <c r="C8" i="28"/>
  <c r="D8" i="28" s="1"/>
  <c r="C9" i="28"/>
  <c r="D9" i="28" s="1"/>
  <c r="C10" i="28"/>
  <c r="D10" i="28"/>
  <c r="C11" i="28"/>
  <c r="D11" i="28"/>
  <c r="D14" i="28"/>
  <c r="C15" i="28"/>
  <c r="D15" i="28" s="1"/>
  <c r="C16" i="28"/>
  <c r="D16" i="28"/>
  <c r="C17" i="28"/>
  <c r="D17" i="28" s="1"/>
  <c r="C18" i="28"/>
  <c r="D18" i="28" s="1"/>
  <c r="C19" i="28"/>
  <c r="D19" i="28"/>
  <c r="C20" i="28"/>
  <c r="D20" i="28"/>
  <c r="B42" i="25"/>
  <c r="B39" i="25"/>
  <c r="D26" i="25"/>
  <c r="D23" i="25"/>
  <c r="D20" i="25"/>
  <c r="D17" i="25"/>
  <c r="J12" i="27"/>
  <c r="I12" i="27"/>
  <c r="J16" i="27"/>
  <c r="I16" i="27"/>
  <c r="F12" i="27"/>
  <c r="F10" i="27"/>
  <c r="D14" i="27"/>
  <c r="D10" i="27"/>
  <c r="I8" i="27"/>
  <c r="F8" i="27"/>
  <c r="D8" i="27" s="1"/>
  <c r="D9" i="27"/>
  <c r="D11" i="27"/>
  <c r="D13" i="27"/>
  <c r="D15" i="27"/>
  <c r="D7" i="27"/>
  <c r="D12" i="27" l="1"/>
  <c r="D16" i="27"/>
  <c r="D57" i="25" l="1"/>
  <c r="F15" i="25"/>
  <c r="F18" i="25"/>
  <c r="E84" i="25"/>
  <c r="F21" i="25"/>
  <c r="E72" i="25"/>
  <c r="F12" i="25"/>
  <c r="C35" i="25" a="1"/>
  <c r="E56" i="25"/>
  <c r="E52" i="25"/>
  <c r="F52" i="25" s="1"/>
  <c r="E42" i="25"/>
  <c r="E39" i="25"/>
  <c r="F24" i="25"/>
  <c r="B52" i="25"/>
  <c r="C41" i="25" a="1"/>
  <c r="C41" i="25" s="1"/>
  <c r="E25" i="25"/>
  <c r="E13" i="25"/>
  <c r="F70" i="25" a="1"/>
  <c r="G18" i="25"/>
  <c r="F68" i="25" a="1"/>
  <c r="G21" i="25"/>
  <c r="F69" i="25" a="1"/>
  <c r="F82" i="25" a="1"/>
  <c r="G15" i="25"/>
  <c r="C38" i="25" l="1" a="1"/>
  <c r="C38" i="25" s="1"/>
  <c r="F39" i="25"/>
  <c r="C35" i="25"/>
  <c r="E36" i="25"/>
  <c r="F37" i="25" s="1"/>
  <c r="E16" i="25"/>
  <c r="E19" i="25"/>
  <c r="E22" i="25"/>
  <c r="F69" i="25"/>
  <c r="F82" i="25"/>
  <c r="F68" i="25"/>
  <c r="F70" i="25"/>
  <c r="E59" i="25"/>
  <c r="G16" i="25"/>
  <c r="G69" i="25"/>
  <c r="G22" i="25"/>
  <c r="G82" i="25"/>
  <c r="G68" i="25"/>
  <c r="G19" i="25"/>
  <c r="G70" i="25"/>
  <c r="F28" i="25" l="1"/>
  <c r="E28" i="25"/>
  <c r="F17" i="25"/>
  <c r="E17" i="25"/>
  <c r="E20" i="25"/>
  <c r="F20" i="25"/>
  <c r="F23" i="25"/>
  <c r="E23" i="25"/>
  <c r="F72" i="25"/>
  <c r="G23" i="25"/>
  <c r="G20" i="25"/>
  <c r="F78" i="25" a="1"/>
  <c r="G17" i="25"/>
  <c r="F80" i="25" a="1"/>
  <c r="F81" i="25" a="1"/>
  <c r="F81" i="25" l="1"/>
  <c r="F78" i="25"/>
  <c r="F80" i="25"/>
  <c r="G78" i="25"/>
  <c r="G81" i="25"/>
  <c r="G80" i="25"/>
  <c r="C39" i="25" l="1"/>
  <c r="C42" i="25"/>
  <c r="C36" i="25"/>
  <c r="B36" i="25"/>
  <c r="B56" i="25"/>
  <c r="B55" i="25"/>
  <c r="G41" i="25"/>
  <c r="G38" i="25"/>
  <c r="G35" i="25"/>
  <c r="E37" i="25" l="1"/>
  <c r="F45" i="25"/>
  <c r="E45" i="25"/>
  <c r="E63" i="25" s="1"/>
  <c r="F40" i="25"/>
  <c r="F43" i="25"/>
  <c r="G39" i="25"/>
  <c r="G42" i="25"/>
  <c r="G36" i="25"/>
  <c r="F46" i="25" l="1"/>
  <c r="E57" i="25"/>
  <c r="E40" i="25"/>
  <c r="E43" i="25"/>
  <c r="G37" i="25"/>
  <c r="G40" i="25"/>
  <c r="G45" i="25"/>
  <c r="G24" i="25"/>
  <c r="G43" i="25"/>
  <c r="E46" i="25" l="1"/>
  <c r="E47" i="25" s="1"/>
  <c r="F26" i="25"/>
  <c r="E26" i="25"/>
  <c r="F56" i="25"/>
  <c r="F59" i="25" s="1"/>
  <c r="F47" i="25"/>
  <c r="G46" i="25"/>
  <c r="F75" i="25" a="1"/>
  <c r="F79" i="25" a="1"/>
  <c r="G47" i="25"/>
  <c r="G56" i="25"/>
  <c r="F57" i="25" l="1"/>
  <c r="F63" i="25"/>
  <c r="F79" i="25"/>
  <c r="F75" i="25"/>
  <c r="G26" i="25"/>
  <c r="G25" i="25"/>
  <c r="G72" i="25"/>
  <c r="G79" i="25"/>
  <c r="G76" i="25"/>
  <c r="G77" i="25"/>
  <c r="G57" i="25"/>
  <c r="G75" i="25"/>
  <c r="F84" i="25" l="1"/>
  <c r="B51" i="25"/>
  <c r="G84" i="25"/>
  <c r="E14" i="25" l="1"/>
  <c r="E29" i="25" s="1"/>
  <c r="F14" i="25"/>
  <c r="F29" i="25" s="1"/>
  <c r="E53" i="25"/>
  <c r="E60" i="25" s="1"/>
  <c r="E64" i="25" l="1"/>
  <c r="F53" i="25"/>
  <c r="F60" i="25" l="1"/>
  <c r="F64" i="25" s="1"/>
  <c r="E61" i="25"/>
  <c r="F30" i="25"/>
  <c r="G12" i="25"/>
  <c r="F65" i="25" l="1"/>
  <c r="F86" i="25" s="1"/>
  <c r="E30" i="25"/>
  <c r="F61" i="25"/>
  <c r="G13" i="25"/>
  <c r="G28" i="25"/>
  <c r="G52" i="25"/>
  <c r="E65" i="25" l="1"/>
  <c r="E86" i="25" s="1"/>
  <c r="E4" i="25" s="1"/>
  <c r="G60" i="25"/>
  <c r="G61" i="25"/>
  <c r="G64" i="25"/>
  <c r="G29" i="25"/>
  <c r="G30" i="25"/>
  <c r="G59" i="25"/>
  <c r="G14" i="25"/>
  <c r="G65" i="25"/>
  <c r="G86" i="25"/>
  <c r="G63" i="25"/>
  <c r="G53" i="25"/>
  <c r="E5" i="25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<sst xmlns="http://schemas.openxmlformats.org/spreadsheetml/2006/main" count="193" uniqueCount="124">
  <si>
    <t>Total</t>
  </si>
  <si>
    <t>A.</t>
  </si>
  <si>
    <t>B.</t>
  </si>
  <si>
    <t>C.</t>
  </si>
  <si>
    <t>D.</t>
  </si>
  <si>
    <t>E.</t>
  </si>
  <si>
    <t>Total Direct Costs</t>
  </si>
  <si>
    <t>Total Other Direct Costs</t>
  </si>
  <si>
    <t>On Campus</t>
  </si>
  <si>
    <t>Off Campus</t>
  </si>
  <si>
    <t>Other Sponsored Activity</t>
  </si>
  <si>
    <t>Salary</t>
  </si>
  <si>
    <t>Fringe</t>
  </si>
  <si>
    <t>Basis</t>
  </si>
  <si>
    <t>MTDC</t>
  </si>
  <si>
    <t>TDC</t>
  </si>
  <si>
    <t>All Personnel</t>
  </si>
  <si>
    <t>F.</t>
  </si>
  <si>
    <t>G.</t>
  </si>
  <si>
    <t>Inflation Rate - Salaries</t>
  </si>
  <si>
    <t>Inflation Rate - Expenses</t>
  </si>
  <si>
    <t>Yes</t>
  </si>
  <si>
    <t>No</t>
  </si>
  <si>
    <t>Sponsored Research</t>
  </si>
  <si>
    <t>Sponsored Instruction</t>
  </si>
  <si>
    <t>Other</t>
  </si>
  <si>
    <t>Fellowship</t>
  </si>
  <si>
    <t>Clinical Trial (Industry)</t>
  </si>
  <si>
    <t>Clinical Trial (Non-Industry)</t>
  </si>
  <si>
    <t>Period 1</t>
  </si>
  <si>
    <t>Period 2</t>
  </si>
  <si>
    <t>Shipping</t>
  </si>
  <si>
    <t>Other Direct Costs</t>
  </si>
  <si>
    <t>Senior Personnel</t>
  </si>
  <si>
    <t>Administered Programs via RFP</t>
  </si>
  <si>
    <t>Conference Hosting Costs (Room Rental, Honorariums)</t>
  </si>
  <si>
    <t xml:space="preserve">Non-Employee Travel </t>
  </si>
  <si>
    <t>Conference Registration</t>
  </si>
  <si>
    <t>Publication / Dissemination</t>
  </si>
  <si>
    <t>PI</t>
  </si>
  <si>
    <t>Postdoctoral Research Assistant</t>
  </si>
  <si>
    <t>Other Contractor Costs</t>
  </si>
  <si>
    <t>Service Activity</t>
  </si>
  <si>
    <t>Human Incentive Costs</t>
  </si>
  <si>
    <t>Animal Costs</t>
  </si>
  <si>
    <t>Rental - Real Property</t>
  </si>
  <si>
    <t>Rental - Equipment</t>
  </si>
  <si>
    <t>Name</t>
  </si>
  <si>
    <t>Sr. Person Subtotal</t>
  </si>
  <si>
    <r>
      <t xml:space="preserve">Student Hourly </t>
    </r>
    <r>
      <rPr>
        <sz val="10"/>
        <rFont val="Calibri"/>
        <family val="2"/>
      </rPr>
      <t>≥</t>
    </r>
    <r>
      <rPr>
        <sz val="10"/>
        <rFont val="Arial"/>
        <family val="2"/>
      </rPr>
      <t xml:space="preserve"> Half Time Enroll</t>
    </r>
  </si>
  <si>
    <t>Student Hourly &lt; Half Time Enroll</t>
  </si>
  <si>
    <t>Escalate Period 1?</t>
  </si>
  <si>
    <t>Mo. Salary</t>
  </si>
  <si>
    <t>Fringe Rate</t>
  </si>
  <si>
    <t>Other Salaried Personnel</t>
  </si>
  <si>
    <t>Hourly Personnel</t>
  </si>
  <si>
    <t>Student Hourly ≥ Half Time Enroll</t>
  </si>
  <si>
    <t>Consumable Materials &amp; Supplies (Life/usage &lt; 1 year)</t>
  </si>
  <si>
    <t>Equipment/Tools with unit price &lt; $10,000</t>
  </si>
  <si>
    <t>Computer Services - Cloud Computing, ICCP, Software</t>
  </si>
  <si>
    <t>Service Activities</t>
  </si>
  <si>
    <t>Professional Services</t>
  </si>
  <si>
    <t>Project Effort (Mos)</t>
  </si>
  <si>
    <r>
      <t xml:space="preserve">RAs and GAs are limited to </t>
    </r>
    <r>
      <rPr>
        <b/>
        <i/>
        <sz val="8"/>
        <color rgb="FFFF0000"/>
        <rFont val="Arial"/>
        <family val="2"/>
      </rPr>
      <t>11 months</t>
    </r>
    <r>
      <rPr>
        <i/>
        <sz val="8"/>
        <color rgb="FFFF0000"/>
        <rFont val="Arial"/>
        <family val="2"/>
      </rPr>
      <t xml:space="preserve"> per Period</t>
    </r>
  </si>
  <si>
    <t>Hours/Week</t>
  </si>
  <si>
    <t>Weeks/Year</t>
  </si>
  <si>
    <t>Hourly Wage</t>
  </si>
  <si>
    <t>Appointment</t>
  </si>
  <si>
    <t>Other Salaried Personnel Subtotal</t>
  </si>
  <si>
    <t>Hourly Personnel Subtotal</t>
  </si>
  <si>
    <r>
      <rPr>
        <b/>
        <sz val="10"/>
        <rFont val="Arial"/>
        <family val="2"/>
      </rPr>
      <t>Travel</t>
    </r>
    <r>
      <rPr>
        <sz val="10"/>
        <rFont val="Arial"/>
        <family val="2"/>
      </rPr>
      <t xml:space="preserve"> - Domestic </t>
    </r>
    <r>
      <rPr>
        <sz val="8"/>
        <rFont val="Arial"/>
        <family val="2"/>
      </rPr>
      <t>(Includes Canada and Mexico)</t>
    </r>
  </si>
  <si>
    <t>Trip #1</t>
  </si>
  <si>
    <t>Total Travel</t>
  </si>
  <si>
    <t>Current Annual Salary</t>
  </si>
  <si>
    <t>Yellow - make drop-down selection or enter data</t>
  </si>
  <si>
    <t>Green - enter data</t>
  </si>
  <si>
    <t>Gray - formulas</t>
  </si>
  <si>
    <t>ACES OR Future Interdisciplinary Research Explorations (FIRE)</t>
  </si>
  <si>
    <t>GAs: There are different Fringe Rates for Full and Half time enrollment.</t>
  </si>
  <si>
    <t>Summer Salary not allowed.  Academic Year (AY) = 9 months = 39 weeks = 273 days.</t>
  </si>
  <si>
    <t>Grad. Asst. ≥ 6 hrs Fall/Spring, 3 hrs Summer (Full-Time)</t>
  </si>
  <si>
    <t>Grad. Asst. &lt; 6 hrs Fall/Spring, 3 hrs Summer (Half-time)</t>
  </si>
  <si>
    <r>
      <t>Equipment/Tools with unit price</t>
    </r>
    <r>
      <rPr>
        <sz val="10"/>
        <color rgb="FFFF000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≥</t>
    </r>
    <r>
      <rPr>
        <sz val="10"/>
        <rFont val="Arial"/>
        <family val="2"/>
      </rPr>
      <t xml:space="preserve"> $10,000</t>
    </r>
  </si>
  <si>
    <t>Trip #2</t>
  </si>
  <si>
    <t>Trip #3</t>
  </si>
  <si>
    <t>Co-PI</t>
  </si>
  <si>
    <t>10/2027 - 09/2028</t>
  </si>
  <si>
    <t>Lodging</t>
  </si>
  <si>
    <t>Registration</t>
  </si>
  <si>
    <t>Taxis/Ride Share Airport&lt;&gt;Hotel</t>
  </si>
  <si>
    <t>Taxis/Ride Share Hotel&lt;&gt;Conference Site</t>
  </si>
  <si>
    <t>https://www.gsa.gov/</t>
  </si>
  <si>
    <t>Airfare</t>
  </si>
  <si>
    <t>https://us2.concursolutions.com/home</t>
  </si>
  <si>
    <t>Car rental</t>
  </si>
  <si>
    <t>https://partners.rentalcar.com/il-un/</t>
  </si>
  <si>
    <t>Personal Vehicle Mileage</t>
  </si>
  <si>
    <t>MONTHLY</t>
  </si>
  <si>
    <t>ANNUAL</t>
  </si>
  <si>
    <t>Grad. Asst. Half-Time (&lt; 6 hrs Fall/Spring, 3 hrs Summer)</t>
  </si>
  <si>
    <t>Grad. Asst. Full-Time (≥ 6 hrs Fall/Spring, 3 hrs Summer)</t>
  </si>
  <si>
    <t xml:space="preserve">Employees Covered by The State University Retirement Systems (SURS) Non-Self-Managed Plan </t>
  </si>
  <si>
    <t>Student Hourly Full-Time Enroll</t>
  </si>
  <si>
    <t>Student Hourly Half-Time Enroll</t>
  </si>
  <si>
    <t>Total Benefit Rate</t>
  </si>
  <si>
    <t>Retirement</t>
  </si>
  <si>
    <t>Helath Live Dental</t>
  </si>
  <si>
    <t>Workers' Comp.</t>
  </si>
  <si>
    <t>Termination</t>
  </si>
  <si>
    <t>Medicare</t>
  </si>
  <si>
    <t>OASDI</t>
  </si>
  <si>
    <t>Employees Covered by The State University Retirement Systems (SURS) Non-Self-Managed Plan</t>
  </si>
  <si>
    <t>CAPACITY</t>
  </si>
  <si>
    <t>F&amp;S Carpool</t>
  </si>
  <si>
    <t>https://fs.illinois.edu/car-pool-and-transportation/</t>
  </si>
  <si>
    <r>
      <rPr>
        <b/>
        <sz val="12"/>
        <color rgb="FFFF0000"/>
        <rFont val="Arial"/>
        <family val="2"/>
      </rPr>
      <t xml:space="preserve">† </t>
    </r>
    <r>
      <rPr>
        <sz val="12"/>
        <color theme="1"/>
        <rFont val="Arial"/>
        <family val="2"/>
      </rPr>
      <t>Benefit Calculations = 9 mos Full-Time + 2 mos Half-Time</t>
    </r>
  </si>
  <si>
    <r>
      <rPr>
        <b/>
        <sz val="12"/>
        <color rgb="FFFF0000"/>
        <rFont val="Arial"/>
        <family val="2"/>
      </rPr>
      <t>*</t>
    </r>
    <r>
      <rPr>
        <sz val="12"/>
        <color theme="1"/>
        <rFont val="Arial"/>
        <family val="2"/>
      </rPr>
      <t xml:space="preserve"> Maximum Allowed</t>
    </r>
  </si>
  <si>
    <t xml:space="preserve">FTE </t>
  </si>
  <si>
    <r>
      <t xml:space="preserve">11 - Month Appointment </t>
    </r>
    <r>
      <rPr>
        <b/>
        <vertAlign val="superscript"/>
        <sz val="12"/>
        <color rgb="FFFF0000"/>
        <rFont val="Arial"/>
        <family val="2"/>
      </rPr>
      <t>* †</t>
    </r>
  </si>
  <si>
    <t xml:space="preserve"> 9 - Month Appointment</t>
  </si>
  <si>
    <t>Period of Service:  10/01/2026- 09/30/2028</t>
  </si>
  <si>
    <t>10/2026 - 09/2027</t>
  </si>
  <si>
    <t>Effective 08/16/2026</t>
  </si>
  <si>
    <r>
      <rPr>
        <b/>
        <i/>
        <sz val="12"/>
        <color rgb="FF13294B"/>
        <rFont val="Arial"/>
        <family val="2"/>
      </rPr>
      <t xml:space="preserve">Projected </t>
    </r>
    <r>
      <rPr>
        <sz val="12"/>
        <color rgb="FF13294B"/>
        <rFont val="Arial"/>
        <family val="2"/>
      </rPr>
      <t>Graduate Minium Salaries (3% increase)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</si>
</sst>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&quot;$&quot;* #,##0_);_(&quot;$&quot;* \(#,##0\);_(&quot;$&quot;* &quot;-&quot;??_);_(@_)"/>
    <numFmt numFmtId="166" formatCode="&quot;$&quot;#,##0"/>
  </numFmts>
  <fonts count="5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indexed="8"/>
      <name val="Arial"/>
      <family val="2"/>
    </font>
    <font>
      <sz val="10"/>
      <color rgb="FFFF0000"/>
      <name val="Arial"/>
      <family val="2"/>
    </font>
    <font>
      <u/>
      <sz val="10"/>
      <color theme="10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sz val="9"/>
      <name val="Arial"/>
      <family val="2"/>
    </font>
    <font>
      <sz val="9"/>
      <color indexed="10"/>
      <name val="Arial"/>
      <family val="2"/>
    </font>
    <font>
      <b/>
      <sz val="9"/>
      <color rgb="FFFF0000"/>
      <name val="Arial"/>
      <family val="2"/>
    </font>
    <font>
      <b/>
      <u val="singleAccounting"/>
      <sz val="9.5"/>
      <name val="Arial"/>
      <family val="2"/>
    </font>
    <font>
      <b/>
      <u val="singleAccounting"/>
      <sz val="9.5"/>
      <color indexed="8"/>
      <name val="Arial"/>
      <family val="2"/>
    </font>
    <font>
      <b/>
      <u val="singleAccounting"/>
      <sz val="9.5"/>
      <color indexed="12"/>
      <name val="Arial"/>
      <family val="2"/>
    </font>
    <font>
      <sz val="9"/>
      <color indexed="12"/>
      <name val="Arial"/>
      <family val="2"/>
    </font>
    <font>
      <sz val="12"/>
      <name val="Arial"/>
      <family val="2"/>
    </font>
    <font>
      <u/>
      <sz val="9"/>
      <name val="Arial"/>
      <family val="2"/>
    </font>
    <font>
      <sz val="8"/>
      <name val="Arial"/>
      <family val="2"/>
    </font>
    <font>
      <sz val="10"/>
      <name val="Calibri"/>
      <family val="2"/>
    </font>
    <font>
      <sz val="9"/>
      <color rgb="FFFF0000"/>
      <name val="Arial"/>
      <family val="2"/>
    </font>
    <font>
      <i/>
      <sz val="8"/>
      <name val="Arial"/>
      <family val="2"/>
    </font>
    <font>
      <sz val="4"/>
      <color theme="0"/>
      <name val="Arial"/>
      <family val="2"/>
    </font>
    <font>
      <sz val="7"/>
      <color rgb="FFFF0000"/>
      <name val="Arial"/>
      <family val="2"/>
    </font>
    <font>
      <i/>
      <sz val="8"/>
      <color rgb="FFFF0000"/>
      <name val="Arial"/>
      <family val="2"/>
    </font>
    <font>
      <b/>
      <sz val="10"/>
      <color rgb="FF92D050"/>
      <name val="Arial"/>
      <family val="2"/>
    </font>
    <font>
      <b/>
      <i/>
      <sz val="8"/>
      <color rgb="FFFF0000"/>
      <name val="Arial"/>
      <family val="2"/>
    </font>
    <font>
      <sz val="8"/>
      <color rgb="FFFF0000"/>
      <name val="Arial"/>
      <family val="2"/>
    </font>
    <font>
      <b/>
      <sz val="11"/>
      <color rgb="FF13294B"/>
      <name val="Arial"/>
      <family val="2"/>
    </font>
    <font>
      <b/>
      <sz val="10"/>
      <color rgb="FFFF0000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</font>
    <font>
      <b/>
      <sz val="10"/>
      <color rgb="FF7030A0"/>
      <name val="Arial"/>
      <family val="2"/>
    </font>
    <font>
      <b/>
      <sz val="10"/>
      <color theme="0"/>
      <name val="Arial"/>
      <family val="2"/>
    </font>
    <font>
      <b/>
      <sz val="10"/>
      <color rgb="FFFF5F05"/>
      <name val="Arial"/>
      <family val="2"/>
    </font>
    <font>
      <sz val="10"/>
      <color rgb="FFFF5F05"/>
      <name val="Arial"/>
      <family val="2"/>
    </font>
    <font>
      <sz val="11"/>
      <name val="Arial"/>
      <family val="2"/>
    </font>
    <font>
      <sz val="12"/>
      <color theme="1"/>
      <name val="Arial"/>
      <family val="2"/>
    </font>
    <font>
      <b/>
      <sz val="12"/>
      <color rgb="FFFF0000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vertAlign val="superscript"/>
      <sz val="12"/>
      <color rgb="FFFF0000"/>
      <name val="Arial"/>
      <family val="2"/>
    </font>
    <font>
      <sz val="12"/>
      <color rgb="FF13294B"/>
      <name val="Arial"/>
      <family val="2"/>
    </font>
    <font>
      <b/>
      <i/>
      <sz val="12"/>
      <color rgb="FF13294B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5F05"/>
        <bgColor indexed="64"/>
      </patternFill>
    </fill>
    <fill>
      <patternFill patternType="solid">
        <fgColor rgb="FF13294B"/>
        <bgColor indexed="64"/>
      </patternFill>
    </fill>
    <fill>
      <patternFill patternType="solid">
        <fgColor theme="4" tint="0.79998168889431442"/>
        <bgColor indexed="64"/>
      </patternFill>
    </fill>
  </fills>
  <borders count="31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2">
    <xf numFmtId="0" fontId="0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10" fillId="0" borderId="0" applyNumberForma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36" fillId="0" borderId="0" applyNumberFormat="0" applyFill="0" applyBorder="0" applyAlignment="0" applyProtection="0"/>
    <xf numFmtId="43" fontId="37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</cellStyleXfs>
  <cellXfs count="241">
    <xf numFmtId="0" fontId="0" fillId="0" borderId="0" xfId="0"/>
    <xf numFmtId="165" fontId="5" fillId="0" borderId="0" xfId="1" applyNumberFormat="1" applyFont="1" applyBorder="1" applyProtection="1">
      <protection locked="0"/>
    </xf>
    <xf numFmtId="165" fontId="5" fillId="0" borderId="0" xfId="1" applyNumberFormat="1" applyFont="1" applyBorder="1" applyProtection="1"/>
    <xf numFmtId="165" fontId="5" fillId="0" borderId="0" xfId="1" applyNumberFormat="1" applyFont="1" applyProtection="1"/>
    <xf numFmtId="164" fontId="9" fillId="0" borderId="0" xfId="2" applyNumberFormat="1" applyFont="1" applyProtection="1"/>
    <xf numFmtId="0" fontId="9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4" fillId="0" borderId="0" xfId="0" applyFont="1"/>
    <xf numFmtId="165" fontId="6" fillId="0" borderId="0" xfId="1" applyNumberFormat="1" applyFont="1" applyProtection="1"/>
    <xf numFmtId="165" fontId="5" fillId="3" borderId="0" xfId="1" applyNumberFormat="1" applyFont="1" applyFill="1" applyBorder="1" applyProtection="1"/>
    <xf numFmtId="165" fontId="8" fillId="3" borderId="0" xfId="1" applyNumberFormat="1" applyFont="1" applyFill="1" applyBorder="1" applyProtection="1"/>
    <xf numFmtId="165" fontId="3" fillId="3" borderId="0" xfId="1" applyNumberFormat="1" applyFont="1" applyFill="1" applyBorder="1" applyProtection="1"/>
    <xf numFmtId="165" fontId="4" fillId="0" borderId="0" xfId="1" applyNumberFormat="1" applyFont="1" applyProtection="1"/>
    <xf numFmtId="10" fontId="4" fillId="0" borderId="0" xfId="2" applyNumberFormat="1" applyFont="1" applyFill="1" applyBorder="1" applyProtection="1"/>
    <xf numFmtId="164" fontId="9" fillId="0" borderId="0" xfId="2" applyNumberFormat="1" applyFont="1" applyAlignment="1" applyProtection="1"/>
    <xf numFmtId="0" fontId="11" fillId="0" borderId="0" xfId="0" applyFont="1" applyAlignment="1">
      <alignment vertical="center"/>
    </xf>
    <xf numFmtId="10" fontId="14" fillId="0" borderId="0" xfId="2" applyNumberFormat="1" applyFont="1" applyBorder="1" applyAlignment="1" applyProtection="1">
      <alignment horizontal="left" vertical="center"/>
    </xf>
    <xf numFmtId="10" fontId="14" fillId="0" borderId="0" xfId="0" applyNumberFormat="1" applyFont="1" applyAlignment="1">
      <alignment horizontal="left" vertical="center"/>
    </xf>
    <xf numFmtId="1" fontId="4" fillId="0" borderId="0" xfId="0" applyNumberFormat="1" applyFont="1" applyAlignment="1">
      <alignment horizontal="left" indent="1"/>
    </xf>
    <xf numFmtId="0" fontId="21" fillId="0" borderId="0" xfId="4" applyFont="1" applyBorder="1" applyAlignment="1" applyProtection="1">
      <alignment horizontal="left" vertical="center" indent="1"/>
    </xf>
    <xf numFmtId="166" fontId="12" fillId="0" borderId="0" xfId="1" applyNumberFormat="1" applyFont="1" applyBorder="1" applyProtection="1"/>
    <xf numFmtId="165" fontId="16" fillId="0" borderId="0" xfId="1" applyNumberFormat="1" applyFont="1" applyBorder="1" applyAlignment="1" applyProtection="1">
      <alignment horizontal="center" vertical="top"/>
    </xf>
    <xf numFmtId="165" fontId="17" fillId="0" borderId="0" xfId="1" applyNumberFormat="1" applyFont="1" applyBorder="1" applyAlignment="1" applyProtection="1">
      <alignment horizontal="center" vertical="top"/>
    </xf>
    <xf numFmtId="166" fontId="4" fillId="0" borderId="0" xfId="0" applyNumberFormat="1" applyFont="1" applyAlignment="1">
      <alignment horizontal="center"/>
    </xf>
    <xf numFmtId="10" fontId="4" fillId="5" borderId="0" xfId="2" applyNumberFormat="1" applyFont="1" applyFill="1" applyBorder="1" applyProtection="1"/>
    <xf numFmtId="165" fontId="5" fillId="5" borderId="0" xfId="1" applyNumberFormat="1" applyFont="1" applyFill="1" applyBorder="1" applyProtection="1"/>
    <xf numFmtId="166" fontId="4" fillId="5" borderId="2" xfId="0" applyNumberFormat="1" applyFont="1" applyFill="1" applyBorder="1"/>
    <xf numFmtId="1" fontId="3" fillId="5" borderId="2" xfId="0" applyNumberFormat="1" applyFont="1" applyFill="1" applyBorder="1" applyAlignment="1">
      <alignment horizontal="left"/>
    </xf>
    <xf numFmtId="1" fontId="3" fillId="5" borderId="2" xfId="0" applyNumberFormat="1" applyFont="1" applyFill="1" applyBorder="1"/>
    <xf numFmtId="165" fontId="8" fillId="5" borderId="2" xfId="1" applyNumberFormat="1" applyFont="1" applyFill="1" applyBorder="1" applyProtection="1"/>
    <xf numFmtId="165" fontId="5" fillId="0" borderId="1" xfId="1" applyNumberFormat="1" applyFont="1" applyBorder="1" applyProtection="1"/>
    <xf numFmtId="10" fontId="3" fillId="5" borderId="0" xfId="2" applyNumberFormat="1" applyFont="1" applyFill="1" applyBorder="1" applyProtection="1"/>
    <xf numFmtId="166" fontId="4" fillId="5" borderId="2" xfId="0" applyNumberFormat="1" applyFont="1" applyFill="1" applyBorder="1" applyAlignment="1">
      <alignment horizontal="center"/>
    </xf>
    <xf numFmtId="1" fontId="4" fillId="0" borderId="1" xfId="0" applyNumberFormat="1" applyFont="1" applyBorder="1"/>
    <xf numFmtId="166" fontId="3" fillId="0" borderId="1" xfId="0" applyNumberFormat="1" applyFont="1" applyBorder="1" applyAlignment="1">
      <alignment vertical="center"/>
    </xf>
    <xf numFmtId="0" fontId="24" fillId="0" borderId="0" xfId="0" applyFont="1"/>
    <xf numFmtId="166" fontId="3" fillId="3" borderId="4" xfId="0" applyNumberFormat="1" applyFont="1" applyFill="1" applyBorder="1"/>
    <xf numFmtId="0" fontId="3" fillId="3" borderId="4" xfId="0" applyFont="1" applyFill="1" applyBorder="1"/>
    <xf numFmtId="165" fontId="16" fillId="3" borderId="4" xfId="1" applyNumberFormat="1" applyFont="1" applyFill="1" applyBorder="1" applyAlignment="1" applyProtection="1">
      <alignment horizontal="center" vertical="top"/>
    </xf>
    <xf numFmtId="165" fontId="17" fillId="3" borderId="4" xfId="1" applyNumberFormat="1" applyFont="1" applyFill="1" applyBorder="1" applyAlignment="1" applyProtection="1">
      <alignment horizontal="center" vertical="top"/>
    </xf>
    <xf numFmtId="166" fontId="4" fillId="3" borderId="4" xfId="0" applyNumberFormat="1" applyFont="1" applyFill="1" applyBorder="1"/>
    <xf numFmtId="1" fontId="3" fillId="3" borderId="4" xfId="0" applyNumberFormat="1" applyFont="1" applyFill="1" applyBorder="1" applyAlignment="1">
      <alignment horizontal="left"/>
    </xf>
    <xf numFmtId="1" fontId="3" fillId="3" borderId="4" xfId="0" applyNumberFormat="1" applyFont="1" applyFill="1" applyBorder="1"/>
    <xf numFmtId="165" fontId="8" fillId="3" borderId="4" xfId="1" applyNumberFormat="1" applyFont="1" applyFill="1" applyBorder="1" applyProtection="1"/>
    <xf numFmtId="0" fontId="25" fillId="0" borderId="0" xfId="0" applyFont="1"/>
    <xf numFmtId="1" fontId="4" fillId="3" borderId="4" xfId="0" applyNumberFormat="1" applyFont="1" applyFill="1" applyBorder="1"/>
    <xf numFmtId="0" fontId="4" fillId="3" borderId="4" xfId="0" applyFont="1" applyFill="1" applyBorder="1"/>
    <xf numFmtId="165" fontId="5" fillId="3" borderId="4" xfId="1" applyNumberFormat="1" applyFont="1" applyFill="1" applyBorder="1" applyProtection="1">
      <protection locked="0"/>
    </xf>
    <xf numFmtId="0" fontId="27" fillId="0" borderId="0" xfId="0" applyFont="1"/>
    <xf numFmtId="165" fontId="22" fillId="4" borderId="0" xfId="1" applyNumberFormat="1" applyFont="1" applyFill="1" applyBorder="1" applyProtection="1"/>
    <xf numFmtId="165" fontId="22" fillId="5" borderId="0" xfId="1" applyNumberFormat="1" applyFont="1" applyFill="1" applyBorder="1" applyProtection="1"/>
    <xf numFmtId="0" fontId="26" fillId="0" borderId="0" xfId="0" applyFont="1"/>
    <xf numFmtId="165" fontId="5" fillId="4" borderId="0" xfId="1" applyNumberFormat="1" applyFont="1" applyFill="1" applyBorder="1" applyProtection="1">
      <protection locked="0"/>
    </xf>
    <xf numFmtId="165" fontId="4" fillId="4" borderId="0" xfId="1" applyNumberFormat="1" applyFont="1" applyFill="1" applyBorder="1" applyProtection="1">
      <protection locked="0"/>
    </xf>
    <xf numFmtId="166" fontId="3" fillId="8" borderId="1" xfId="0" applyNumberFormat="1" applyFont="1" applyFill="1" applyBorder="1" applyAlignment="1">
      <alignment horizontal="left"/>
    </xf>
    <xf numFmtId="1" fontId="3" fillId="8" borderId="1" xfId="0" applyNumberFormat="1" applyFont="1" applyFill="1" applyBorder="1" applyAlignment="1">
      <alignment horizontal="left"/>
    </xf>
    <xf numFmtId="1" fontId="4" fillId="8" borderId="1" xfId="0" applyNumberFormat="1" applyFont="1" applyFill="1" applyBorder="1"/>
    <xf numFmtId="165" fontId="5" fillId="8" borderId="1" xfId="1" applyNumberFormat="1" applyFont="1" applyFill="1" applyBorder="1" applyProtection="1"/>
    <xf numFmtId="165" fontId="12" fillId="8" borderId="0" xfId="1" quotePrefix="1" applyNumberFormat="1" applyFont="1" applyFill="1" applyBorder="1" applyProtection="1">
      <protection locked="0"/>
    </xf>
    <xf numFmtId="166" fontId="3" fillId="8" borderId="2" xfId="0" applyNumberFormat="1" applyFont="1" applyFill="1" applyBorder="1" applyAlignment="1">
      <alignment horizontal="left"/>
    </xf>
    <xf numFmtId="1" fontId="3" fillId="8" borderId="2" xfId="0" applyNumberFormat="1" applyFont="1" applyFill="1" applyBorder="1" applyAlignment="1">
      <alignment horizontal="left"/>
    </xf>
    <xf numFmtId="1" fontId="4" fillId="8" borderId="2" xfId="0" applyNumberFormat="1" applyFont="1" applyFill="1" applyBorder="1"/>
    <xf numFmtId="165" fontId="8" fillId="8" borderId="2" xfId="1" applyNumberFormat="1" applyFont="1" applyFill="1" applyBorder="1" applyProtection="1"/>
    <xf numFmtId="165" fontId="5" fillId="8" borderId="0" xfId="1" applyNumberFormat="1" applyFont="1" applyFill="1" applyBorder="1" applyProtection="1">
      <protection locked="0"/>
    </xf>
    <xf numFmtId="165" fontId="4" fillId="8" borderId="0" xfId="1" applyNumberFormat="1" applyFont="1" applyFill="1" applyBorder="1" applyProtection="1">
      <protection locked="0"/>
    </xf>
    <xf numFmtId="10" fontId="13" fillId="0" borderId="0" xfId="2" applyNumberFormat="1" applyFont="1" applyFill="1" applyBorder="1" applyAlignment="1" applyProtection="1">
      <alignment vertical="center"/>
      <protection locked="0"/>
    </xf>
    <xf numFmtId="165" fontId="4" fillId="0" borderId="0" xfId="1" applyNumberFormat="1" applyFont="1" applyBorder="1" applyProtection="1"/>
    <xf numFmtId="166" fontId="12" fillId="4" borderId="0" xfId="1" applyNumberFormat="1" applyFont="1" applyFill="1" applyBorder="1" applyProtection="1"/>
    <xf numFmtId="166" fontId="12" fillId="7" borderId="0" xfId="1" applyNumberFormat="1" applyFont="1" applyFill="1" applyBorder="1" applyProtection="1"/>
    <xf numFmtId="166" fontId="12" fillId="2" borderId="0" xfId="1" applyNumberFormat="1" applyFont="1" applyFill="1" applyBorder="1" applyProtection="1"/>
    <xf numFmtId="0" fontId="11" fillId="0" borderId="0" xfId="0" applyFont="1" applyAlignment="1">
      <alignment horizontal="left" vertical="center" indent="1"/>
    </xf>
    <xf numFmtId="0" fontId="15" fillId="0" borderId="0" xfId="0" applyFont="1" applyAlignment="1">
      <alignment vertical="top" wrapText="1"/>
    </xf>
    <xf numFmtId="0" fontId="13" fillId="0" borderId="7" xfId="0" applyFont="1" applyBorder="1" applyAlignment="1">
      <alignment vertical="center"/>
    </xf>
    <xf numFmtId="10" fontId="11" fillId="4" borderId="8" xfId="2" applyNumberFormat="1" applyFont="1" applyFill="1" applyBorder="1" applyAlignment="1" applyProtection="1">
      <alignment horizontal="left" vertical="center"/>
    </xf>
    <xf numFmtId="0" fontId="15" fillId="0" borderId="8" xfId="0" applyFont="1" applyBorder="1" applyAlignment="1">
      <alignment vertical="top" wrapText="1"/>
    </xf>
    <xf numFmtId="0" fontId="13" fillId="0" borderId="7" xfId="0" applyFont="1" applyBorder="1" applyAlignment="1">
      <alignment horizontal="left"/>
    </xf>
    <xf numFmtId="0" fontId="24" fillId="0" borderId="0" xfId="0" applyFont="1" applyAlignment="1">
      <alignment vertical="top" wrapText="1"/>
    </xf>
    <xf numFmtId="0" fontId="24" fillId="0" borderId="8" xfId="0" applyFont="1" applyBorder="1" applyAlignment="1">
      <alignment vertical="top" wrapText="1"/>
    </xf>
    <xf numFmtId="16" fontId="11" fillId="0" borderId="0" xfId="0" applyNumberFormat="1" applyFont="1"/>
    <xf numFmtId="0" fontId="11" fillId="0" borderId="0" xfId="0" applyFont="1"/>
    <xf numFmtId="165" fontId="5" fillId="0" borderId="8" xfId="1" applyNumberFormat="1" applyFont="1" applyBorder="1" applyProtection="1"/>
    <xf numFmtId="0" fontId="3" fillId="0" borderId="7" xfId="0" applyFont="1" applyBorder="1"/>
    <xf numFmtId="166" fontId="3" fillId="0" borderId="0" xfId="0" applyNumberFormat="1" applyFont="1"/>
    <xf numFmtId="165" fontId="18" fillId="0" borderId="8" xfId="1" applyNumberFormat="1" applyFont="1" applyBorder="1" applyAlignment="1" applyProtection="1">
      <alignment horizontal="center" vertical="top"/>
    </xf>
    <xf numFmtId="0" fontId="3" fillId="3" borderId="9" xfId="0" applyFont="1" applyFill="1" applyBorder="1"/>
    <xf numFmtId="165" fontId="18" fillId="3" borderId="10" xfId="1" applyNumberFormat="1" applyFont="1" applyFill="1" applyBorder="1" applyAlignment="1" applyProtection="1">
      <alignment horizontal="center" vertical="top"/>
    </xf>
    <xf numFmtId="0" fontId="3" fillId="0" borderId="7" xfId="0" applyFont="1" applyBorder="1" applyAlignment="1">
      <alignment horizontal="center"/>
    </xf>
    <xf numFmtId="166" fontId="3" fillId="0" borderId="0" xfId="0" applyNumberFormat="1" applyFont="1" applyAlignment="1">
      <alignment horizontal="left"/>
    </xf>
    <xf numFmtId="0" fontId="11" fillId="4" borderId="0" xfId="0" applyFont="1" applyFill="1"/>
    <xf numFmtId="0" fontId="3" fillId="0" borderId="8" xfId="0" applyFont="1" applyBorder="1"/>
    <xf numFmtId="0" fontId="28" fillId="0" borderId="0" xfId="0" applyFont="1"/>
    <xf numFmtId="0" fontId="0" fillId="0" borderId="7" xfId="0" applyBorder="1"/>
    <xf numFmtId="2" fontId="22" fillId="0" borderId="8" xfId="0" applyNumberFormat="1" applyFont="1" applyBorder="1" applyAlignment="1">
      <alignment horizontal="left"/>
    </xf>
    <xf numFmtId="165" fontId="6" fillId="5" borderId="8" xfId="1" quotePrefix="1" applyNumberFormat="1" applyFont="1" applyFill="1" applyBorder="1" applyProtection="1"/>
    <xf numFmtId="1" fontId="4" fillId="0" borderId="0" xfId="0" applyNumberFormat="1" applyFont="1"/>
    <xf numFmtId="165" fontId="6" fillId="0" borderId="8" xfId="1" applyNumberFormat="1" applyFont="1" applyBorder="1" applyProtection="1"/>
    <xf numFmtId="0" fontId="3" fillId="5" borderId="7" xfId="0" applyFont="1" applyFill="1" applyBorder="1" applyAlignment="1">
      <alignment horizontal="center"/>
    </xf>
    <xf numFmtId="166" fontId="3" fillId="5" borderId="0" xfId="0" applyNumberFormat="1" applyFont="1" applyFill="1" applyAlignment="1">
      <alignment horizontal="right"/>
    </xf>
    <xf numFmtId="1" fontId="3" fillId="5" borderId="0" xfId="0" applyNumberFormat="1" applyFont="1" applyFill="1" applyAlignment="1">
      <alignment horizontal="left"/>
    </xf>
    <xf numFmtId="165" fontId="6" fillId="5" borderId="8" xfId="1" applyNumberFormat="1" applyFont="1" applyFill="1" applyBorder="1" applyProtection="1"/>
    <xf numFmtId="0" fontId="4" fillId="5" borderId="7" xfId="0" applyFont="1" applyFill="1" applyBorder="1" applyAlignment="1">
      <alignment horizontal="center"/>
    </xf>
    <xf numFmtId="166" fontId="4" fillId="5" borderId="0" xfId="0" applyNumberFormat="1" applyFont="1" applyFill="1"/>
    <xf numFmtId="0" fontId="4" fillId="5" borderId="11" xfId="0" applyFont="1" applyFill="1" applyBorder="1" applyAlignment="1">
      <alignment horizontal="center"/>
    </xf>
    <xf numFmtId="165" fontId="7" fillId="5" borderId="12" xfId="1" applyNumberFormat="1" applyFont="1" applyFill="1" applyBorder="1" applyProtection="1"/>
    <xf numFmtId="0" fontId="4" fillId="3" borderId="9" xfId="0" applyFont="1" applyFill="1" applyBorder="1" applyAlignment="1">
      <alignment horizontal="center"/>
    </xf>
    <xf numFmtId="165" fontId="7" fillId="3" borderId="10" xfId="1" applyNumberFormat="1" applyFont="1" applyFill="1" applyBorder="1" applyProtection="1"/>
    <xf numFmtId="166" fontId="22" fillId="0" borderId="0" xfId="0" applyNumberFormat="1" applyFont="1" applyAlignment="1">
      <alignment horizontal="left" indent="1"/>
    </xf>
    <xf numFmtId="0" fontId="3" fillId="5" borderId="11" xfId="0" applyFont="1" applyFill="1" applyBorder="1" applyAlignment="1">
      <alignment horizontal="center"/>
    </xf>
    <xf numFmtId="0" fontId="3" fillId="3" borderId="7" xfId="0" applyFont="1" applyFill="1" applyBorder="1" applyAlignment="1">
      <alignment horizontal="center"/>
    </xf>
    <xf numFmtId="166" fontId="0" fillId="3" borderId="0" xfId="0" applyNumberFormat="1" applyFill="1"/>
    <xf numFmtId="1" fontId="4" fillId="3" borderId="0" xfId="0" applyNumberFormat="1" applyFont="1" applyFill="1"/>
    <xf numFmtId="165" fontId="7" fillId="3" borderId="8" xfId="1" applyNumberFormat="1" applyFont="1" applyFill="1" applyBorder="1" applyProtection="1"/>
    <xf numFmtId="0" fontId="3" fillId="8" borderId="5" xfId="0" applyFont="1" applyFill="1" applyBorder="1" applyAlignment="1">
      <alignment horizontal="center"/>
    </xf>
    <xf numFmtId="165" fontId="6" fillId="8" borderId="6" xfId="1" applyNumberFormat="1" applyFont="1" applyFill="1" applyBorder="1" applyProtection="1"/>
    <xf numFmtId="0" fontId="3" fillId="8" borderId="7" xfId="0" applyFont="1" applyFill="1" applyBorder="1" applyAlignment="1">
      <alignment horizontal="center"/>
    </xf>
    <xf numFmtId="166" fontId="3" fillId="8" borderId="0" xfId="0" applyNumberFormat="1" applyFont="1" applyFill="1" applyAlignment="1">
      <alignment horizontal="left"/>
    </xf>
    <xf numFmtId="1" fontId="3" fillId="8" borderId="0" xfId="0" applyNumberFormat="1" applyFont="1" applyFill="1" applyAlignment="1">
      <alignment horizontal="left"/>
    </xf>
    <xf numFmtId="1" fontId="4" fillId="8" borderId="0" xfId="0" applyNumberFormat="1" applyFont="1" applyFill="1"/>
    <xf numFmtId="165" fontId="19" fillId="8" borderId="8" xfId="1" applyNumberFormat="1" applyFont="1" applyFill="1" applyBorder="1" applyProtection="1"/>
    <xf numFmtId="0" fontId="3" fillId="8" borderId="11" xfId="0" applyFont="1" applyFill="1" applyBorder="1" applyAlignment="1">
      <alignment horizontal="center"/>
    </xf>
    <xf numFmtId="165" fontId="7" fillId="8" borderId="12" xfId="1" applyNumberFormat="1" applyFont="1" applyFill="1" applyBorder="1" applyProtection="1"/>
    <xf numFmtId="166" fontId="4" fillId="3" borderId="0" xfId="0" applyNumberFormat="1" applyFont="1" applyFill="1" applyAlignment="1">
      <alignment horizontal="center"/>
    </xf>
    <xf numFmtId="165" fontId="6" fillId="3" borderId="8" xfId="1" applyNumberFormat="1" applyFont="1" applyFill="1" applyBorder="1" applyProtection="1"/>
    <xf numFmtId="166" fontId="4" fillId="0" borderId="0" xfId="0" applyNumberFormat="1" applyFont="1"/>
    <xf numFmtId="166" fontId="3" fillId="8" borderId="0" xfId="0" applyNumberFormat="1" applyFont="1" applyFill="1"/>
    <xf numFmtId="0" fontId="4" fillId="8" borderId="0" xfId="0" applyFont="1" applyFill="1"/>
    <xf numFmtId="165" fontId="6" fillId="8" borderId="8" xfId="1" applyNumberFormat="1" applyFont="1" applyFill="1" applyBorder="1" applyProtection="1"/>
    <xf numFmtId="0" fontId="3" fillId="3" borderId="9" xfId="0" applyFont="1" applyFill="1" applyBorder="1" applyAlignment="1">
      <alignment horizontal="center"/>
    </xf>
    <xf numFmtId="165" fontId="6" fillId="3" borderId="10" xfId="1" applyNumberFormat="1" applyFont="1" applyFill="1" applyBorder="1" applyProtection="1"/>
    <xf numFmtId="0" fontId="3" fillId="0" borderId="5" xfId="0" applyFont="1" applyBorder="1" applyAlignment="1">
      <alignment horizontal="center"/>
    </xf>
    <xf numFmtId="165" fontId="6" fillId="0" borderId="6" xfId="1" applyNumberFormat="1" applyFont="1" applyBorder="1" applyProtection="1"/>
    <xf numFmtId="166" fontId="4" fillId="0" borderId="0" xfId="0" applyNumberFormat="1" applyFont="1" applyAlignment="1">
      <alignment horizontal="left"/>
    </xf>
    <xf numFmtId="166" fontId="3" fillId="3" borderId="0" xfId="0" applyNumberFormat="1" applyFont="1" applyFill="1" applyAlignment="1">
      <alignment horizontal="left"/>
    </xf>
    <xf numFmtId="1" fontId="3" fillId="3" borderId="0" xfId="0" applyNumberFormat="1" applyFont="1" applyFill="1"/>
    <xf numFmtId="0" fontId="3" fillId="2" borderId="9" xfId="0" applyFont="1" applyFill="1" applyBorder="1" applyAlignment="1">
      <alignment horizontal="center"/>
    </xf>
    <xf numFmtId="166" fontId="3" fillId="2" borderId="4" xfId="0" applyNumberFormat="1" applyFont="1" applyFill="1" applyBorder="1"/>
    <xf numFmtId="0" fontId="4" fillId="2" borderId="4" xfId="0" applyFont="1" applyFill="1" applyBorder="1"/>
    <xf numFmtId="1" fontId="4" fillId="2" borderId="4" xfId="0" applyNumberFormat="1" applyFont="1" applyFill="1" applyBorder="1"/>
    <xf numFmtId="165" fontId="3" fillId="2" borderId="4" xfId="1" applyNumberFormat="1" applyFont="1" applyFill="1" applyBorder="1" applyProtection="1"/>
    <xf numFmtId="165" fontId="7" fillId="2" borderId="10" xfId="1" applyNumberFormat="1" applyFont="1" applyFill="1" applyBorder="1" applyProtection="1"/>
    <xf numFmtId="165" fontId="34" fillId="0" borderId="0" xfId="1" applyNumberFormat="1" applyFont="1" applyBorder="1" applyAlignment="1" applyProtection="1">
      <alignment horizontal="center" vertical="top"/>
    </xf>
    <xf numFmtId="165" fontId="35" fillId="0" borderId="0" xfId="1" applyNumberFormat="1" applyFont="1" applyBorder="1" applyAlignment="1" applyProtection="1">
      <alignment horizontal="center" vertical="top"/>
    </xf>
    <xf numFmtId="10" fontId="11" fillId="0" borderId="0" xfId="2" applyNumberFormat="1" applyFont="1" applyBorder="1" applyAlignment="1" applyProtection="1">
      <alignment horizontal="left" vertical="center" indent="1"/>
    </xf>
    <xf numFmtId="0" fontId="11" fillId="0" borderId="0" xfId="0" applyFont="1" applyAlignment="1">
      <alignment horizontal="right"/>
    </xf>
    <xf numFmtId="10" fontId="11" fillId="0" borderId="0" xfId="2" applyNumberFormat="1" applyFont="1" applyAlignment="1">
      <alignment horizontal="left" indent="1"/>
    </xf>
    <xf numFmtId="0" fontId="13" fillId="0" borderId="0" xfId="0" applyFont="1"/>
    <xf numFmtId="0" fontId="11" fillId="0" borderId="0" xfId="0" quotePrefix="1" applyFont="1"/>
    <xf numFmtId="0" fontId="10" fillId="0" borderId="0" xfId="4"/>
    <xf numFmtId="44" fontId="11" fillId="0" borderId="0" xfId="1" applyFont="1"/>
    <xf numFmtId="0" fontId="0" fillId="0" borderId="0" xfId="0" applyAlignment="1">
      <alignment vertical="center"/>
    </xf>
    <xf numFmtId="43" fontId="4" fillId="2" borderId="1" xfId="9" applyFont="1" applyFill="1" applyBorder="1" applyAlignment="1">
      <alignment vertical="center"/>
    </xf>
    <xf numFmtId="43" fontId="0" fillId="2" borderId="1" xfId="9" applyFont="1" applyFill="1" applyBorder="1" applyAlignment="1">
      <alignment vertical="center"/>
    </xf>
    <xf numFmtId="43" fontId="0" fillId="2" borderId="6" xfId="9" applyFont="1" applyFill="1" applyBorder="1" applyAlignment="1">
      <alignment vertical="center"/>
    </xf>
    <xf numFmtId="43" fontId="0" fillId="0" borderId="2" xfId="9" applyFont="1" applyBorder="1" applyAlignment="1">
      <alignment vertical="center"/>
    </xf>
    <xf numFmtId="43" fontId="0" fillId="0" borderId="12" xfId="9" applyFont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horizontal="left" vertical="center"/>
    </xf>
    <xf numFmtId="43" fontId="38" fillId="0" borderId="2" xfId="9" applyFont="1" applyBorder="1" applyAlignment="1">
      <alignment vertical="center"/>
    </xf>
    <xf numFmtId="0" fontId="39" fillId="10" borderId="0" xfId="0" applyFont="1" applyFill="1"/>
    <xf numFmtId="0" fontId="39" fillId="10" borderId="0" xfId="0" applyFont="1" applyFill="1" applyAlignment="1">
      <alignment horizontal="center" vertical="center" wrapText="1"/>
    </xf>
    <xf numFmtId="0" fontId="40" fillId="0" borderId="2" xfId="0" applyFont="1" applyBorder="1" applyAlignment="1">
      <alignment vertical="center"/>
    </xf>
    <xf numFmtId="43" fontId="40" fillId="0" borderId="2" xfId="9" applyFont="1" applyBorder="1" applyAlignment="1">
      <alignment vertical="center"/>
    </xf>
    <xf numFmtId="43" fontId="41" fillId="0" borderId="2" xfId="9" applyFont="1" applyBorder="1" applyAlignment="1">
      <alignment vertical="center"/>
    </xf>
    <xf numFmtId="43" fontId="40" fillId="0" borderId="12" xfId="9" applyFont="1" applyBorder="1" applyAlignment="1">
      <alignment vertical="center"/>
    </xf>
    <xf numFmtId="0" fontId="0" fillId="0" borderId="0" xfId="0" applyAlignment="1">
      <alignment horizontal="right"/>
    </xf>
    <xf numFmtId="166" fontId="3" fillId="4" borderId="13" xfId="0" applyNumberFormat="1" applyFont="1" applyFill="1" applyBorder="1" applyAlignment="1">
      <alignment horizontal="left"/>
    </xf>
    <xf numFmtId="0" fontId="22" fillId="0" borderId="3" xfId="0" applyFont="1" applyBorder="1"/>
    <xf numFmtId="2" fontId="22" fillId="4" borderId="3" xfId="0" applyNumberFormat="1" applyFont="1" applyFill="1" applyBorder="1" applyAlignment="1">
      <alignment horizontal="center"/>
    </xf>
    <xf numFmtId="2" fontId="22" fillId="0" borderId="14" xfId="0" applyNumberFormat="1" applyFont="1" applyBorder="1" applyAlignment="1">
      <alignment horizontal="left"/>
    </xf>
    <xf numFmtId="1" fontId="22" fillId="5" borderId="0" xfId="0" applyNumberFormat="1" applyFont="1" applyFill="1" applyAlignment="1">
      <alignment horizontal="left"/>
    </xf>
    <xf numFmtId="165" fontId="6" fillId="5" borderId="16" xfId="1" quotePrefix="1" applyNumberFormat="1" applyFont="1" applyFill="1" applyBorder="1" applyProtection="1"/>
    <xf numFmtId="166" fontId="22" fillId="4" borderId="17" xfId="0" applyNumberFormat="1" applyFont="1" applyFill="1" applyBorder="1" applyAlignment="1">
      <alignment horizontal="left" indent="1"/>
    </xf>
    <xf numFmtId="2" fontId="22" fillId="7" borderId="20" xfId="0" applyNumberFormat="1" applyFont="1" applyFill="1" applyBorder="1" applyAlignment="1">
      <alignment horizontal="center"/>
    </xf>
    <xf numFmtId="2" fontId="22" fillId="7" borderId="21" xfId="0" applyNumberFormat="1" applyFont="1" applyFill="1" applyBorder="1" applyAlignment="1">
      <alignment horizontal="center"/>
    </xf>
    <xf numFmtId="165" fontId="5" fillId="5" borderId="22" xfId="1" quotePrefix="1" applyNumberFormat="1" applyFont="1" applyFill="1" applyBorder="1" applyProtection="1">
      <protection locked="0"/>
    </xf>
    <xf numFmtId="165" fontId="5" fillId="5" borderId="23" xfId="1" quotePrefix="1" applyNumberFormat="1" applyFont="1" applyFill="1" applyBorder="1" applyProtection="1">
      <protection locked="0"/>
    </xf>
    <xf numFmtId="2" fontId="22" fillId="7" borderId="22" xfId="0" applyNumberFormat="1" applyFont="1" applyFill="1" applyBorder="1" applyAlignment="1">
      <alignment horizontal="center"/>
    </xf>
    <xf numFmtId="2" fontId="22" fillId="7" borderId="23" xfId="0" applyNumberFormat="1" applyFont="1" applyFill="1" applyBorder="1" applyAlignment="1">
      <alignment horizontal="center"/>
    </xf>
    <xf numFmtId="0" fontId="31" fillId="0" borderId="3" xfId="0" applyFont="1" applyBorder="1"/>
    <xf numFmtId="9" fontId="31" fillId="0" borderId="3" xfId="2" applyFont="1" applyFill="1" applyBorder="1" applyAlignment="1">
      <alignment horizontal="center"/>
    </xf>
    <xf numFmtId="1" fontId="3" fillId="11" borderId="0" xfId="0" applyNumberFormat="1" applyFont="1" applyFill="1" applyAlignment="1">
      <alignment horizontal="left"/>
    </xf>
    <xf numFmtId="10" fontId="3" fillId="11" borderId="0" xfId="2" applyNumberFormat="1" applyFont="1" applyFill="1" applyBorder="1" applyProtection="1"/>
    <xf numFmtId="165" fontId="12" fillId="11" borderId="0" xfId="1" quotePrefix="1" applyNumberFormat="1" applyFont="1" applyFill="1" applyBorder="1" applyProtection="1">
      <protection locked="0"/>
    </xf>
    <xf numFmtId="165" fontId="19" fillId="11" borderId="8" xfId="1" applyNumberFormat="1" applyFont="1" applyFill="1" applyBorder="1" applyProtection="1"/>
    <xf numFmtId="1" fontId="22" fillId="11" borderId="18" xfId="0" applyNumberFormat="1" applyFont="1" applyFill="1" applyBorder="1" applyAlignment="1">
      <alignment horizontal="left"/>
    </xf>
    <xf numFmtId="10" fontId="22" fillId="11" borderId="18" xfId="2" quotePrefix="1" applyNumberFormat="1" applyFont="1" applyFill="1" applyBorder="1" applyProtection="1">
      <protection locked="0"/>
    </xf>
    <xf numFmtId="165" fontId="12" fillId="11" borderId="22" xfId="1" quotePrefix="1" applyNumberFormat="1" applyFont="1" applyFill="1" applyBorder="1" applyProtection="1">
      <protection locked="0"/>
    </xf>
    <xf numFmtId="165" fontId="12" fillId="11" borderId="23" xfId="1" quotePrefix="1" applyNumberFormat="1" applyFont="1" applyFill="1" applyBorder="1" applyProtection="1">
      <protection locked="0"/>
    </xf>
    <xf numFmtId="165" fontId="19" fillId="11" borderId="19" xfId="1" applyNumberFormat="1" applyFont="1" applyFill="1" applyBorder="1" applyProtection="1"/>
    <xf numFmtId="165" fontId="12" fillId="11" borderId="24" xfId="1" quotePrefix="1" applyNumberFormat="1" applyFont="1" applyFill="1" applyBorder="1" applyProtection="1">
      <protection locked="0"/>
    </xf>
    <xf numFmtId="165" fontId="12" fillId="11" borderId="25" xfId="1" quotePrefix="1" applyNumberFormat="1" applyFont="1" applyFill="1" applyBorder="1" applyProtection="1">
      <protection locked="0"/>
    </xf>
    <xf numFmtId="10" fontId="22" fillId="11" borderId="18" xfId="2" applyNumberFormat="1" applyFont="1" applyFill="1" applyBorder="1" applyProtection="1">
      <protection locked="0"/>
    </xf>
    <xf numFmtId="1" fontId="4" fillId="11" borderId="0" xfId="0" applyNumberFormat="1" applyFont="1" applyFill="1"/>
    <xf numFmtId="1" fontId="22" fillId="11" borderId="0" xfId="0" applyNumberFormat="1" applyFont="1" applyFill="1" applyAlignment="1">
      <alignment horizontal="left"/>
    </xf>
    <xf numFmtId="10" fontId="22" fillId="11" borderId="0" xfId="2" applyNumberFormat="1" applyFont="1" applyFill="1" applyBorder="1" applyProtection="1">
      <protection locked="0"/>
    </xf>
    <xf numFmtId="165" fontId="19" fillId="11" borderId="16" xfId="1" applyNumberFormat="1" applyFont="1" applyFill="1" applyBorder="1" applyProtection="1"/>
    <xf numFmtId="166" fontId="22" fillId="0" borderId="15" xfId="0" applyNumberFormat="1" applyFont="1" applyBorder="1" applyAlignment="1">
      <alignment horizontal="left" indent="1"/>
    </xf>
    <xf numFmtId="166" fontId="4" fillId="0" borderId="15" xfId="0" applyNumberFormat="1" applyFont="1" applyBorder="1" applyAlignment="1">
      <alignment horizontal="left" indent="1"/>
    </xf>
    <xf numFmtId="44" fontId="10" fillId="0" borderId="0" xfId="4" applyNumberFormat="1"/>
    <xf numFmtId="0" fontId="43" fillId="0" borderId="0" xfId="10" applyFont="1"/>
    <xf numFmtId="0" fontId="43" fillId="0" borderId="0" xfId="10" applyFont="1" applyAlignment="1">
      <alignment horizontal="center"/>
    </xf>
    <xf numFmtId="0" fontId="43" fillId="0" borderId="0" xfId="10" quotePrefix="1" applyFont="1"/>
    <xf numFmtId="44" fontId="43" fillId="0" borderId="0" xfId="11" applyFont="1"/>
    <xf numFmtId="44" fontId="20" fillId="0" borderId="0" xfId="11" applyFont="1"/>
    <xf numFmtId="0" fontId="20" fillId="0" borderId="0" xfId="10" applyFont="1" applyAlignment="1">
      <alignment horizontal="center"/>
    </xf>
    <xf numFmtId="0" fontId="45" fillId="0" borderId="0" xfId="10" applyFont="1" applyAlignment="1">
      <alignment horizontal="center"/>
    </xf>
    <xf numFmtId="0" fontId="46" fillId="0" borderId="0" xfId="10" applyFont="1"/>
    <xf numFmtId="0" fontId="20" fillId="0" borderId="0" xfId="10" applyFont="1"/>
    <xf numFmtId="0" fontId="48" fillId="0" borderId="0" xfId="10" applyFont="1"/>
    <xf numFmtId="44" fontId="22" fillId="0" borderId="3" xfId="1" applyFont="1" applyFill="1" applyBorder="1" applyAlignment="1">
      <alignment horizontal="center"/>
    </xf>
    <xf numFmtId="165" fontId="5" fillId="0" borderId="14" xfId="1" applyNumberFormat="1" applyFont="1" applyBorder="1" applyProtection="1"/>
    <xf numFmtId="166" fontId="22" fillId="4" borderId="15" xfId="0" applyNumberFormat="1" applyFont="1" applyFill="1" applyBorder="1" applyAlignment="1">
      <alignment horizontal="left" indent="1"/>
    </xf>
    <xf numFmtId="0" fontId="22" fillId="4" borderId="0" xfId="0" applyFont="1" applyFill="1"/>
    <xf numFmtId="2" fontId="22" fillId="4" borderId="0" xfId="0" applyNumberFormat="1" applyFont="1" applyFill="1" applyAlignment="1">
      <alignment horizontal="right"/>
    </xf>
    <xf numFmtId="166" fontId="22" fillId="2" borderId="15" xfId="0" applyNumberFormat="1" applyFont="1" applyFill="1" applyBorder="1" applyAlignment="1">
      <alignment horizontal="left" indent="1"/>
    </xf>
    <xf numFmtId="2" fontId="22" fillId="5" borderId="0" xfId="0" applyNumberFormat="1" applyFont="1" applyFill="1" applyAlignment="1">
      <alignment horizontal="right"/>
    </xf>
    <xf numFmtId="166" fontId="22" fillId="0" borderId="17" xfId="0" applyNumberFormat="1" applyFont="1" applyBorder="1" applyAlignment="1">
      <alignment horizontal="left" indent="1"/>
    </xf>
    <xf numFmtId="1" fontId="22" fillId="4" borderId="0" xfId="0" applyNumberFormat="1" applyFont="1" applyFill="1" applyAlignment="1">
      <alignment horizontal="left"/>
    </xf>
    <xf numFmtId="166" fontId="3" fillId="0" borderId="1" xfId="0" applyNumberFormat="1" applyFont="1" applyBorder="1" applyAlignment="1">
      <alignment horizontal="left"/>
    </xf>
    <xf numFmtId="0" fontId="11" fillId="4" borderId="1" xfId="0" applyFont="1" applyFill="1" applyBorder="1"/>
    <xf numFmtId="0" fontId="25" fillId="0" borderId="1" xfId="0" applyFont="1" applyBorder="1"/>
    <xf numFmtId="2" fontId="22" fillId="0" borderId="26" xfId="0" applyNumberFormat="1" applyFont="1" applyBorder="1" applyAlignment="1">
      <alignment horizontal="left"/>
    </xf>
    <xf numFmtId="165" fontId="19" fillId="11" borderId="27" xfId="1" applyNumberFormat="1" applyFont="1" applyFill="1" applyBorder="1" applyProtection="1"/>
    <xf numFmtId="166" fontId="4" fillId="5" borderId="0" xfId="0" applyNumberFormat="1" applyFont="1" applyFill="1" applyAlignment="1">
      <alignment horizontal="left"/>
    </xf>
    <xf numFmtId="165" fontId="5" fillId="0" borderId="26" xfId="1" applyNumberFormat="1" applyFont="1" applyBorder="1" applyProtection="1"/>
    <xf numFmtId="165" fontId="5" fillId="5" borderId="16" xfId="1" quotePrefix="1" applyNumberFormat="1" applyFont="1" applyFill="1" applyBorder="1" applyProtection="1">
      <protection locked="0"/>
    </xf>
    <xf numFmtId="2" fontId="22" fillId="0" borderId="16" xfId="0" applyNumberFormat="1" applyFont="1" applyBorder="1" applyAlignment="1">
      <alignment horizontal="center"/>
    </xf>
    <xf numFmtId="165" fontId="12" fillId="11" borderId="19" xfId="1" quotePrefix="1" applyNumberFormat="1" applyFont="1" applyFill="1" applyBorder="1" applyProtection="1">
      <protection locked="0"/>
    </xf>
    <xf numFmtId="165" fontId="4" fillId="0" borderId="28" xfId="1" applyNumberFormat="1" applyFont="1" applyBorder="1" applyProtection="1"/>
    <xf numFmtId="2" fontId="22" fillId="0" borderId="29" xfId="0" applyNumberFormat="1" applyFont="1" applyBorder="1" applyAlignment="1">
      <alignment horizontal="center"/>
    </xf>
    <xf numFmtId="165" fontId="5" fillId="5" borderId="29" xfId="1" quotePrefix="1" applyNumberFormat="1" applyFont="1" applyFill="1" applyBorder="1" applyProtection="1">
      <protection locked="0"/>
    </xf>
    <xf numFmtId="165" fontId="12" fillId="11" borderId="30" xfId="1" quotePrefix="1" applyNumberFormat="1" applyFont="1" applyFill="1" applyBorder="1" applyProtection="1">
      <protection locked="0"/>
    </xf>
    <xf numFmtId="0" fontId="29" fillId="0" borderId="0" xfId="0" applyFont="1" applyAlignment="1">
      <alignment horizontal="center"/>
    </xf>
    <xf numFmtId="0" fontId="20" fillId="6" borderId="3" xfId="0" applyFont="1" applyFill="1" applyBorder="1" applyAlignment="1">
      <alignment horizontal="left" vertical="top" wrapText="1"/>
    </xf>
    <xf numFmtId="0" fontId="20" fillId="6" borderId="0" xfId="0" applyFont="1" applyFill="1" applyAlignment="1">
      <alignment horizontal="left" vertical="top" wrapText="1"/>
    </xf>
    <xf numFmtId="0" fontId="32" fillId="9" borderId="5" xfId="0" applyFont="1" applyFill="1" applyBorder="1" applyAlignment="1">
      <alignment horizontal="center" vertical="center"/>
    </xf>
    <xf numFmtId="0" fontId="32" fillId="9" borderId="1" xfId="0" applyFont="1" applyFill="1" applyBorder="1" applyAlignment="1">
      <alignment horizontal="center" vertical="center"/>
    </xf>
    <xf numFmtId="0" fontId="32" fillId="9" borderId="6" xfId="0" applyFont="1" applyFill="1" applyBorder="1" applyAlignment="1">
      <alignment horizontal="center" vertical="center"/>
    </xf>
    <xf numFmtId="0" fontId="42" fillId="0" borderId="5" xfId="0" applyFont="1" applyBorder="1" applyAlignment="1">
      <alignment horizontal="center" vertical="center" wrapText="1"/>
    </xf>
    <xf numFmtId="0" fontId="42" fillId="0" borderId="11" xfId="0" applyFont="1" applyBorder="1" applyAlignment="1">
      <alignment horizontal="center" vertical="center" wrapText="1"/>
    </xf>
  </cellXfs>
  <cellStyles count="12">
    <cellStyle name="Comma" xfId="9" builtinId="3"/>
    <cellStyle name="Currency" xfId="1" builtinId="4"/>
    <cellStyle name="Currency 2" xfId="11" xr:uid="{45C32157-D16A-41B2-8240-E3B286920615}"/>
    <cellStyle name="Currency 3" xfId="6" xr:uid="{00422003-52FA-421F-8AB6-0C97F23DD04F}"/>
    <cellStyle name="Hyperlink" xfId="4" builtinId="8" customBuiltin="1"/>
    <cellStyle name="Hyperlink 2" xfId="8" xr:uid="{C83A487C-8C62-437D-B0F8-939F9ED89872}"/>
    <cellStyle name="Normal" xfId="0" builtinId="0"/>
    <cellStyle name="Normal 2" xfId="3" xr:uid="{00000000-0005-0000-0000-000003000000}"/>
    <cellStyle name="Normal 2 2" xfId="7" xr:uid="{B5D81B00-8336-4EE9-8142-139AB550D155}"/>
    <cellStyle name="Normal 3" xfId="5" xr:uid="{497D2006-02BD-4FE8-98B0-6114B8AD65F8}"/>
    <cellStyle name="Normal 4" xfId="10" xr:uid="{0BB32E94-93F4-44F4-8833-0DDD60722E97}"/>
    <cellStyle name="Percent" xfId="2" builtinId="5"/>
  </cellStyles>
  <dxfs count="5">
    <dxf>
      <font>
        <strike val="0"/>
      </font>
      <numFmt numFmtId="13" formatCode="0%"/>
    </dxf>
    <dxf>
      <font>
        <strike val="0"/>
      </font>
      <numFmt numFmtId="13" formatCode="0%"/>
    </dxf>
    <dxf>
      <fill>
        <patternFill patternType="none">
          <bgColor auto="1"/>
        </patternFill>
      </fill>
    </dxf>
    <dxf>
      <font>
        <strike val="0"/>
      </font>
      <numFmt numFmtId="13" formatCode="0%"/>
    </dxf>
    <dxf>
      <font>
        <strike val="0"/>
      </font>
      <numFmt numFmtId="13" formatCode="0%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CC"/>
      <color rgb="FFFF5F05"/>
      <color rgb="FF13294B"/>
      <color rgb="FFFCD5C4"/>
      <color rgb="FFFFE7E7"/>
      <color rgb="FFFFFF66"/>
      <color rgb="FFFBC6B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g"/><Relationship Id="rId2" Type="http://schemas.openxmlformats.org/officeDocument/2006/relationships/image" Target="../media/image7.jpg"/><Relationship Id="rId1" Type="http://schemas.openxmlformats.org/officeDocument/2006/relationships/image" Target="../media/image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690241</xdr:colOff>
      <xdr:row>36</xdr:row>
      <xdr:rowOff>132522</xdr:rowOff>
    </xdr:from>
    <xdr:to>
      <xdr:col>21</xdr:col>
      <xdr:colOff>372372</xdr:colOff>
      <xdr:row>60</xdr:row>
      <xdr:rowOff>102567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B3F850C-B1CC-4B83-F96E-9D58D5743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11806" y="5703957"/>
          <a:ext cx="5184958" cy="3638826"/>
        </a:xfrm>
        <a:prstGeom prst="rect">
          <a:avLst/>
        </a:prstGeom>
      </xdr:spPr>
    </xdr:pic>
    <xdr:clientData/>
  </xdr:twoCellAnchor>
  <xdr:twoCellAnchor editAs="oneCell">
    <xdr:from>
      <xdr:col>7</xdr:col>
      <xdr:colOff>187739</xdr:colOff>
      <xdr:row>8</xdr:row>
      <xdr:rowOff>5521</xdr:rowOff>
    </xdr:from>
    <xdr:to>
      <xdr:col>15</xdr:col>
      <xdr:colOff>402579</xdr:colOff>
      <xdr:row>29</xdr:row>
      <xdr:rowOff>8187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7B37D99-E638-489B-7F78-CE68DC98F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54391" y="1336260"/>
          <a:ext cx="6669753" cy="3224187"/>
        </a:xfrm>
        <a:prstGeom prst="rect">
          <a:avLst/>
        </a:prstGeom>
      </xdr:spPr>
    </xdr:pic>
    <xdr:clientData/>
  </xdr:twoCellAnchor>
  <xdr:twoCellAnchor editAs="oneCell">
    <xdr:from>
      <xdr:col>15</xdr:col>
      <xdr:colOff>668131</xdr:colOff>
      <xdr:row>0</xdr:row>
      <xdr:rowOff>0</xdr:rowOff>
    </xdr:from>
    <xdr:to>
      <xdr:col>22</xdr:col>
      <xdr:colOff>183919</xdr:colOff>
      <xdr:row>37</xdr:row>
      <xdr:rowOff>98240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BEFE4E4-C99E-E49E-11C4-553FE997E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89696" y="0"/>
          <a:ext cx="5928874" cy="5829805"/>
        </a:xfrm>
        <a:prstGeom prst="rect">
          <a:avLst/>
        </a:prstGeom>
      </xdr:spPr>
    </xdr:pic>
    <xdr:clientData/>
  </xdr:twoCellAnchor>
  <xdr:twoCellAnchor editAs="oneCell">
    <xdr:from>
      <xdr:col>23</xdr:col>
      <xdr:colOff>668129</xdr:colOff>
      <xdr:row>11</xdr:row>
      <xdr:rowOff>87362</xdr:rowOff>
    </xdr:from>
    <xdr:to>
      <xdr:col>30</xdr:col>
      <xdr:colOff>620297</xdr:colOff>
      <xdr:row>32</xdr:row>
      <xdr:rowOff>88087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4ACE17D-F425-E8BD-CF9D-1F407C2F4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622564" y="1793579"/>
          <a:ext cx="4879906" cy="3228596"/>
        </a:xfrm>
        <a:prstGeom prst="rect">
          <a:avLst/>
        </a:prstGeom>
      </xdr:spPr>
    </xdr:pic>
    <xdr:clientData/>
  </xdr:twoCellAnchor>
  <xdr:twoCellAnchor editAs="oneCell">
    <xdr:from>
      <xdr:col>7</xdr:col>
      <xdr:colOff>278433</xdr:colOff>
      <xdr:row>29</xdr:row>
      <xdr:rowOff>104499</xdr:rowOff>
    </xdr:from>
    <xdr:to>
      <xdr:col>12</xdr:col>
      <xdr:colOff>502064</xdr:colOff>
      <xdr:row>54</xdr:row>
      <xdr:rowOff>94604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C2644E-6AAF-27B3-DC2D-2F4BCAA64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436803" y="4775890"/>
          <a:ext cx="3937414" cy="38746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63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AA9AF4-17DB-B610-7536-4AF754362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12</xdr:col>
      <xdr:colOff>457200</xdr:colOff>
      <xdr:row>127</xdr:row>
      <xdr:rowOff>57150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9DB13D2-8FC5-3A4E-F194-7EB355937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60000"/>
          <a:ext cx="7772400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12</xdr:col>
      <xdr:colOff>457200</xdr:colOff>
      <xdr:row>191</xdr:row>
      <xdr:rowOff>57150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53E6462-399C-4301-CB35-A17CD49D0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320000"/>
          <a:ext cx="7772400" cy="10058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illinoisedu-my.sharepoint.com/personal/bprogers_illinois_edu/_vti_history/9728/Documents/Associate%20Director%20-%20Proposals/Templates/Budgets/WORKING%20BUDGE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ance"/>
      <sheetName val="General"/>
      <sheetName val="State of IL"/>
      <sheetName val="USDA Cap"/>
      <sheetName val="General - Cost Share"/>
      <sheetName val="Research or Instr UIC Component"/>
      <sheetName val="location tool"/>
    </sheetNames>
    <sheetDataSet>
      <sheetData sheetId="0" refreshError="1"/>
      <sheetData sheetId="1" refreshError="1"/>
      <sheetData sheetId="2" refreshError="1"/>
      <sheetData sheetId="3">
        <row r="4">
          <cell r="AE4">
            <v>0.3</v>
          </cell>
        </row>
        <row r="5">
          <cell r="AE5">
            <v>0.22</v>
          </cell>
        </row>
      </sheetData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partners.rentalcar.com/il-un/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us2.concursolutions.com/home" TargetMode="External"/><Relationship Id="rId1" Type="http://schemas.openxmlformats.org/officeDocument/2006/relationships/hyperlink" Target="https://www.gsa.gov/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fs.illinois.edu/car-pool-and-transportation/" TargetMode="External"/><Relationship Id="rId4" Type="http://schemas.openxmlformats.org/officeDocument/2006/relationships/hyperlink" Target="https://www.gsa.gov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4" tint="0.59999389629810485"/>
    <pageSetUpPr fitToPage="1"/>
  </sheetPr>
  <dimension ref="A1:AX141"/>
  <sheetViews>
    <sheetView showGridLines="0" tabSelected="1" zoomScale="108" zoomScaleNormal="108" workbookViewId="0">
      <pane ySplit="6" topLeftCell="A7" activePane="bottomLeft" state="frozen"/>
      <selection pane="bottomLeft" sqref="A1:G1"/>
    </sheetView>
  </sheetViews>
  <sheetFormatPr defaultColWidth="9.08984375" defaultRowHeight="13" x14ac:dyDescent="0.3"/>
  <cols>
    <col min="1" max="1" width="3.453125" style="6" customWidth="1"/>
    <col min="2" max="2" width="51.81640625" style="24" customWidth="1"/>
    <col min="3" max="3" width="9.81640625" style="8" bestFit="1" customWidth="1"/>
    <col min="4" max="4" width="7.90625" style="8" customWidth="1"/>
    <col min="5" max="5" width="14.6328125" style="13" customWidth="1"/>
    <col min="6" max="7" width="14.6328125" style="3" customWidth="1"/>
    <col min="8" max="8" width="9.08984375" customWidth="1"/>
    <col min="9" max="9" width="12.6328125" customWidth="1"/>
    <col min="10" max="11" width="9.08984375" style="80" customWidth="1"/>
    <col min="12" max="12" width="13.08984375" style="80" customWidth="1"/>
    <col min="13" max="24" width="13.08984375" customWidth="1"/>
    <col min="25" max="25" width="12" customWidth="1"/>
  </cols>
  <sheetData>
    <row r="1" spans="1:50" ht="18" customHeight="1" x14ac:dyDescent="0.3">
      <c r="A1" s="236" t="s">
        <v>77</v>
      </c>
      <c r="B1" s="237"/>
      <c r="C1" s="237"/>
      <c r="D1" s="237"/>
      <c r="E1" s="237"/>
      <c r="F1" s="237"/>
      <c r="G1" s="238"/>
      <c r="J1"/>
      <c r="L1" s="144" t="s">
        <v>40</v>
      </c>
      <c r="M1" s="143">
        <v>0.38469999999999999</v>
      </c>
      <c r="N1" s="17"/>
      <c r="T1" s="20"/>
      <c r="U1" s="16"/>
      <c r="V1" s="16"/>
      <c r="W1" s="17"/>
      <c r="Y1" s="165" t="s">
        <v>23</v>
      </c>
      <c r="Z1" s="4">
        <v>0.58599999999999997</v>
      </c>
      <c r="AA1" s="4"/>
      <c r="AC1" s="5" t="s">
        <v>14</v>
      </c>
      <c r="AD1" s="8" t="s">
        <v>8</v>
      </c>
      <c r="AE1" s="8" t="s">
        <v>9</v>
      </c>
      <c r="AF1" s="8"/>
      <c r="AG1" s="8" t="s">
        <v>13</v>
      </c>
      <c r="AH1" s="8" t="s">
        <v>39</v>
      </c>
      <c r="AJ1" t="s">
        <v>21</v>
      </c>
      <c r="AM1" s="7" t="s">
        <v>32</v>
      </c>
    </row>
    <row r="2" spans="1:50" ht="12.65" customHeight="1" x14ac:dyDescent="0.25">
      <c r="A2" s="73" t="s">
        <v>120</v>
      </c>
      <c r="B2" s="21"/>
      <c r="C2" s="66"/>
      <c r="D2" s="66"/>
      <c r="E2" s="71" t="s">
        <v>19</v>
      </c>
      <c r="F2" s="72"/>
      <c r="G2" s="74">
        <v>0.03</v>
      </c>
      <c r="J2"/>
      <c r="L2" s="144" t="s">
        <v>100</v>
      </c>
      <c r="M2" s="143">
        <v>9.7100000000000006E-2</v>
      </c>
      <c r="N2" s="17"/>
      <c r="T2" s="20"/>
      <c r="U2" s="16"/>
      <c r="V2" s="16"/>
      <c r="W2" s="17"/>
      <c r="Y2" s="165" t="s">
        <v>24</v>
      </c>
      <c r="Z2" s="4">
        <v>0.434</v>
      </c>
      <c r="AA2" s="4"/>
      <c r="AC2" s="5" t="s">
        <v>15</v>
      </c>
      <c r="AD2" s="5"/>
      <c r="AE2" s="5"/>
      <c r="AF2" s="5"/>
      <c r="AH2" s="8" t="s">
        <v>85</v>
      </c>
      <c r="AJ2" t="s">
        <v>22</v>
      </c>
      <c r="AM2" s="19" t="s">
        <v>37</v>
      </c>
      <c r="AN2" s="19" t="s">
        <v>36</v>
      </c>
      <c r="AO2" s="19" t="s">
        <v>41</v>
      </c>
      <c r="AP2" s="19" t="s">
        <v>42</v>
      </c>
      <c r="AQ2" s="19" t="s">
        <v>43</v>
      </c>
      <c r="AR2" s="19" t="s">
        <v>44</v>
      </c>
      <c r="AS2" s="19" t="s">
        <v>34</v>
      </c>
      <c r="AT2" s="19" t="s">
        <v>45</v>
      </c>
      <c r="AU2" s="19" t="s">
        <v>46</v>
      </c>
      <c r="AV2" s="19" t="s">
        <v>35</v>
      </c>
      <c r="AW2" s="19" t="s">
        <v>31</v>
      </c>
      <c r="AX2" s="19" t="s">
        <v>25</v>
      </c>
    </row>
    <row r="3" spans="1:50" ht="12.9" customHeight="1" x14ac:dyDescent="0.25">
      <c r="A3" s="73"/>
      <c r="B3" s="69" t="s">
        <v>75</v>
      </c>
      <c r="C3"/>
      <c r="D3"/>
      <c r="E3" s="71" t="s">
        <v>20</v>
      </c>
      <c r="F3" s="72"/>
      <c r="G3" s="74">
        <v>0.04</v>
      </c>
      <c r="J3"/>
      <c r="L3" s="144" t="s">
        <v>99</v>
      </c>
      <c r="M3" s="143">
        <v>0.1736</v>
      </c>
      <c r="N3" s="36"/>
      <c r="T3" s="20"/>
      <c r="U3" s="16"/>
      <c r="V3" s="16"/>
      <c r="W3" s="17"/>
      <c r="Y3" s="165" t="s">
        <v>10</v>
      </c>
      <c r="Z3" s="4">
        <v>0.317</v>
      </c>
      <c r="AA3" s="4"/>
      <c r="AC3" s="5" t="s">
        <v>25</v>
      </c>
      <c r="AD3" s="5"/>
      <c r="AE3" s="5"/>
      <c r="AF3" s="5"/>
      <c r="AH3" s="8"/>
    </row>
    <row r="4" spans="1:50" ht="12" customHeight="1" x14ac:dyDescent="0.25">
      <c r="A4" s="73"/>
      <c r="B4" s="68" t="s">
        <v>74</v>
      </c>
      <c r="C4"/>
      <c r="D4"/>
      <c r="E4" s="36" t="str">
        <f>IF($E$86&lt;35000.01,"","ERROR - Pd 1 must be LESS than $35,000")</f>
        <v/>
      </c>
      <c r="F4" s="71"/>
      <c r="G4" s="75"/>
      <c r="J4"/>
      <c r="L4" s="144" t="s">
        <v>56</v>
      </c>
      <c r="M4" s="143">
        <v>0</v>
      </c>
      <c r="N4" s="36"/>
      <c r="T4" s="20"/>
      <c r="W4" s="17"/>
      <c r="Y4" s="165" t="s">
        <v>26</v>
      </c>
      <c r="Z4" s="15">
        <v>0</v>
      </c>
      <c r="AA4" s="15"/>
      <c r="AD4" s="5"/>
      <c r="AE4" s="5"/>
      <c r="AF4" s="5"/>
    </row>
    <row r="5" spans="1:50" ht="12" customHeight="1" x14ac:dyDescent="0.3">
      <c r="A5" s="76"/>
      <c r="B5" s="70" t="s">
        <v>76</v>
      </c>
      <c r="C5"/>
      <c r="D5"/>
      <c r="E5" s="36" t="str">
        <f ca="1">IF($G$86&lt;60000.01,"","ERROR - Project must be LESS than $60,000")</f>
        <v/>
      </c>
      <c r="F5" s="77"/>
      <c r="G5" s="78"/>
      <c r="J5"/>
      <c r="L5" s="144" t="s">
        <v>50</v>
      </c>
      <c r="M5" s="145">
        <v>7.6499999999999999E-2</v>
      </c>
      <c r="N5" s="49"/>
      <c r="T5" s="20"/>
      <c r="U5" s="16"/>
      <c r="V5" s="16"/>
      <c r="W5" s="18"/>
      <c r="Y5" s="165" t="s">
        <v>27</v>
      </c>
      <c r="Z5" s="15">
        <v>0.26</v>
      </c>
      <c r="AA5" s="15"/>
      <c r="AH5" s="8"/>
      <c r="AM5" s="8" t="s">
        <v>40</v>
      </c>
      <c r="AN5" s="8" t="s">
        <v>80</v>
      </c>
      <c r="AO5" s="8" t="s">
        <v>81</v>
      </c>
      <c r="AP5" s="8"/>
      <c r="AQ5" s="8" t="s">
        <v>49</v>
      </c>
      <c r="AR5" s="8" t="s">
        <v>50</v>
      </c>
      <c r="AS5" s="8"/>
      <c r="AT5" s="8"/>
    </row>
    <row r="6" spans="1:50" ht="12" customHeight="1" x14ac:dyDescent="0.25">
      <c r="A6" s="76"/>
      <c r="C6" s="79"/>
      <c r="D6" s="80"/>
      <c r="E6" s="67"/>
      <c r="F6" s="77"/>
      <c r="G6" s="81"/>
      <c r="H6" s="52"/>
      <c r="I6" s="45"/>
      <c r="L6" s="145"/>
      <c r="N6" s="49"/>
      <c r="T6" s="20"/>
      <c r="U6" s="16"/>
      <c r="V6" s="16"/>
      <c r="W6" s="17"/>
      <c r="Y6" s="165" t="s">
        <v>28</v>
      </c>
      <c r="Z6" s="15"/>
      <c r="AA6" s="15"/>
    </row>
    <row r="7" spans="1:50" s="7" customFormat="1" ht="12.9" customHeight="1" x14ac:dyDescent="0.3">
      <c r="A7" s="82"/>
      <c r="B7" s="83"/>
      <c r="E7" s="22" t="s">
        <v>29</v>
      </c>
      <c r="F7" s="23" t="s">
        <v>30</v>
      </c>
      <c r="G7" s="84" t="s">
        <v>0</v>
      </c>
      <c r="H7"/>
      <c r="I7"/>
      <c r="J7" s="146"/>
      <c r="K7" s="146"/>
      <c r="L7" s="80"/>
      <c r="M7"/>
      <c r="N7"/>
      <c r="P7"/>
      <c r="Q7"/>
      <c r="R7"/>
      <c r="S7"/>
      <c r="T7"/>
      <c r="U7"/>
      <c r="AA7"/>
      <c r="AB7"/>
      <c r="AC7"/>
      <c r="AD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</row>
    <row r="8" spans="1:50" s="7" customFormat="1" ht="12.9" customHeight="1" thickBot="1" x14ac:dyDescent="0.35">
      <c r="A8" s="82"/>
      <c r="B8" s="83"/>
      <c r="E8" s="141" t="s">
        <v>121</v>
      </c>
      <c r="F8" s="142" t="s">
        <v>86</v>
      </c>
      <c r="G8" s="84"/>
      <c r="H8"/>
      <c r="I8"/>
      <c r="J8" s="80"/>
      <c r="K8" s="146"/>
      <c r="L8" s="80"/>
      <c r="M8"/>
      <c r="N8"/>
      <c r="P8"/>
      <c r="Q8"/>
      <c r="R8"/>
      <c r="S8"/>
      <c r="T8"/>
      <c r="U8"/>
      <c r="AA8"/>
      <c r="AB8"/>
      <c r="AC8"/>
      <c r="AD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</row>
    <row r="9" spans="1:50" s="7" customFormat="1" ht="4.5" customHeight="1" thickBot="1" x14ac:dyDescent="0.35">
      <c r="A9" s="85"/>
      <c r="B9" s="37"/>
      <c r="C9" s="38"/>
      <c r="D9" s="38"/>
      <c r="E9" s="39"/>
      <c r="F9" s="40"/>
      <c r="G9" s="86"/>
      <c r="H9"/>
      <c r="I9"/>
      <c r="J9" s="80"/>
      <c r="K9" s="80"/>
      <c r="L9" s="80"/>
      <c r="M9"/>
      <c r="N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</row>
    <row r="10" spans="1:50" s="7" customFormat="1" ht="12.9" customHeight="1" x14ac:dyDescent="0.3">
      <c r="A10" s="87" t="s">
        <v>1</v>
      </c>
      <c r="B10" s="88" t="s">
        <v>33</v>
      </c>
      <c r="C10" s="89" t="s">
        <v>21</v>
      </c>
      <c r="D10" s="45" t="s">
        <v>51</v>
      </c>
      <c r="G10" s="90"/>
      <c r="J10" s="146"/>
      <c r="K10" s="146"/>
      <c r="L10" s="146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</row>
    <row r="11" spans="1:50" s="7" customFormat="1" ht="12.9" customHeight="1" x14ac:dyDescent="0.3">
      <c r="A11" s="87"/>
      <c r="B11" s="91" t="s">
        <v>79</v>
      </c>
      <c r="C11" s="91"/>
      <c r="D11" s="45"/>
      <c r="E11" s="233" t="s">
        <v>62</v>
      </c>
      <c r="F11" s="233"/>
      <c r="G11" s="90"/>
      <c r="J11" s="146"/>
      <c r="K11" s="146"/>
      <c r="L11" s="146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</row>
    <row r="12" spans="1:50" ht="12.9" customHeight="1" x14ac:dyDescent="0.3">
      <c r="A12" s="92"/>
      <c r="B12" s="166" t="s">
        <v>39</v>
      </c>
      <c r="C12" s="167" t="s">
        <v>67</v>
      </c>
      <c r="D12" s="168">
        <v>9</v>
      </c>
      <c r="E12" s="173">
        <v>0</v>
      </c>
      <c r="F12" s="174">
        <f>IF(E12="","",E12)</f>
        <v>0</v>
      </c>
      <c r="G12" s="169" t="str">
        <f ca="1">IF(E12="","                          -","Sum: "&amp;ROUND(SUM(E12:INDIRECT(ADDRESS(ROW(),COLUMN()-1))),2)&amp;" | Avg: "&amp;ROUND(AVERAGE(E12:INDIRECT(ADDRESS(ROW(),COLUMN()-1))),2))</f>
        <v>Sum: 0 | Avg: 0</v>
      </c>
    </row>
    <row r="13" spans="1:50" ht="12.9" customHeight="1" x14ac:dyDescent="0.25">
      <c r="A13" s="92"/>
      <c r="B13" s="198" t="s">
        <v>47</v>
      </c>
      <c r="C13" s="170" t="s">
        <v>52</v>
      </c>
      <c r="D13" s="51" t="str">
        <f>IFERROR(ROUND(B14/D12,0),"")</f>
        <v/>
      </c>
      <c r="E13" s="175" t="str">
        <f>IF(ISNUMBER(D13),ROUND(IF($C$10="Yes",D13*(1+G2)*E12,D13*E12),0),"")</f>
        <v/>
      </c>
      <c r="F13" s="176" t="str">
        <f>IF(ISNUMBER($D13),ROUND(IF($C$10="Yes",($D13*(1+$G$2)*(1+$G$2))*F12,$D13*F12),0),"")</f>
        <v/>
      </c>
      <c r="G13" s="171">
        <f ca="1">SUM(E13:INDIRECT(ADDRESS(ROW(),COLUMN()-1)))</f>
        <v>0</v>
      </c>
    </row>
    <row r="14" spans="1:50" ht="12.9" customHeight="1" x14ac:dyDescent="0.25">
      <c r="A14" s="92"/>
      <c r="B14" s="172" t="s">
        <v>73</v>
      </c>
      <c r="C14" s="194" t="s">
        <v>53</v>
      </c>
      <c r="D14" s="195">
        <f>+M1</f>
        <v>0.38469999999999999</v>
      </c>
      <c r="E14" s="187" t="str">
        <f>IF(ISNUMBER(E13),ROUND(E13*$D14,0),"")</f>
        <v/>
      </c>
      <c r="F14" s="188" t="str">
        <f>IF(ISNUMBER(E13),ROUND(F13*$D14,0),"")</f>
        <v/>
      </c>
      <c r="G14" s="196">
        <f ca="1">SUM(E14:INDIRECT(ADDRESS(ROW(),COLUMN()-1)))</f>
        <v>0</v>
      </c>
    </row>
    <row r="15" spans="1:50" ht="12.9" customHeight="1" x14ac:dyDescent="0.3">
      <c r="A15" s="92"/>
      <c r="B15" s="166" t="s">
        <v>85</v>
      </c>
      <c r="C15" s="167" t="s">
        <v>67</v>
      </c>
      <c r="D15" s="168">
        <v>9</v>
      </c>
      <c r="E15" s="177">
        <v>0</v>
      </c>
      <c r="F15" s="178">
        <f>IF(E15="","",E15)</f>
        <v>0</v>
      </c>
      <c r="G15" s="169" t="str">
        <f ca="1">IF(E15="","                          -","Sum: "&amp;ROUND(SUM(E15:INDIRECT(ADDRESS(ROW(),COLUMN()-1))),2)&amp;" | Avg: "&amp;ROUND(AVERAGE(E15:INDIRECT(ADDRESS(ROW(),COLUMN()-1))),2))</f>
        <v>Sum: 0 | Avg: 0</v>
      </c>
    </row>
    <row r="16" spans="1:50" ht="12.9" customHeight="1" x14ac:dyDescent="0.25">
      <c r="A16" s="92"/>
      <c r="B16" s="198" t="s">
        <v>47</v>
      </c>
      <c r="C16" s="170" t="s">
        <v>52</v>
      </c>
      <c r="D16" s="51" t="str">
        <f>IFERROR(ROUND(B17/D15,0),"")</f>
        <v/>
      </c>
      <c r="E16" s="175" t="str">
        <f>IF(ISNUMBER(D16),ROUND(IF($C$10="Yes",D16*(1+$G$2)*E15,D16*E15),0),"")</f>
        <v/>
      </c>
      <c r="F16" s="176" t="str">
        <f>IF(ISNUMBER($D16),ROUND(IF($C$10="Yes",($D16*(1+$G$2)*(1+$G$2))*F15,$D16*F15),0),"")</f>
        <v/>
      </c>
      <c r="G16" s="171">
        <f ca="1">SUM(E16:INDIRECT(ADDRESS(ROW(),COLUMN()-1)))</f>
        <v>0</v>
      </c>
    </row>
    <row r="17" spans="1:50" ht="12.9" customHeight="1" x14ac:dyDescent="0.25">
      <c r="A17" s="92"/>
      <c r="B17" s="172" t="s">
        <v>73</v>
      </c>
      <c r="C17" s="185" t="s">
        <v>53</v>
      </c>
      <c r="D17" s="192">
        <f>+M1</f>
        <v>0.38469999999999999</v>
      </c>
      <c r="E17" s="187" t="str">
        <f>IF(ISNUMBER(E16),ROUND(E16*$D17,0),"")</f>
        <v/>
      </c>
      <c r="F17" s="188" t="str">
        <f>IF(ISNUMBER(E16),ROUND(F16*$D17,0),"")</f>
        <v/>
      </c>
      <c r="G17" s="189">
        <f ca="1">SUM(E17:INDIRECT(ADDRESS(ROW(),COLUMN()-1)))</f>
        <v>0</v>
      </c>
    </row>
    <row r="18" spans="1:50" ht="12.9" customHeight="1" x14ac:dyDescent="0.3">
      <c r="A18" s="92"/>
      <c r="B18" s="166" t="s">
        <v>85</v>
      </c>
      <c r="C18" s="167" t="s">
        <v>67</v>
      </c>
      <c r="D18" s="168">
        <v>9</v>
      </c>
      <c r="E18" s="177">
        <v>0</v>
      </c>
      <c r="F18" s="178">
        <f>IF(E18="","",E18)</f>
        <v>0</v>
      </c>
      <c r="G18" s="169" t="str">
        <f ca="1">IF(E18="","                          -","Sum: "&amp;ROUND(SUM(E18:INDIRECT(ADDRESS(ROW(),COLUMN()-1))),2)&amp;" | Avg: "&amp;ROUND(AVERAGE(E18:INDIRECT(ADDRESS(ROW(),COLUMN()-1))),2))</f>
        <v>Sum: 0 | Avg: 0</v>
      </c>
    </row>
    <row r="19" spans="1:50" ht="12.9" customHeight="1" x14ac:dyDescent="0.25">
      <c r="A19" s="92"/>
      <c r="B19" s="198" t="s">
        <v>47</v>
      </c>
      <c r="C19" s="170" t="s">
        <v>52</v>
      </c>
      <c r="D19" s="51" t="str">
        <f>IFERROR(ROUND(B20/D18,0),"")</f>
        <v/>
      </c>
      <c r="E19" s="175" t="str">
        <f>IF(ISNUMBER(D19),ROUND(IF($C$10="Yes",D19*(1+$G$2)*E18,D19*E18),0),"")</f>
        <v/>
      </c>
      <c r="F19" s="176" t="str">
        <f>IF(ISNUMBER($D19),ROUND(IF($C$10="Yes",($D19*(1+$G$2)*(1+$G$2))*F18,$D19*F18),0),"")</f>
        <v/>
      </c>
      <c r="G19" s="171">
        <f ca="1">SUM(E19:INDIRECT(ADDRESS(ROW(),COLUMN()-1)))</f>
        <v>0</v>
      </c>
    </row>
    <row r="20" spans="1:50" ht="12.9" customHeight="1" x14ac:dyDescent="0.25">
      <c r="A20" s="92"/>
      <c r="B20" s="172" t="s">
        <v>73</v>
      </c>
      <c r="C20" s="185" t="s">
        <v>53</v>
      </c>
      <c r="D20" s="192">
        <f>+M1</f>
        <v>0.38469999999999999</v>
      </c>
      <c r="E20" s="187" t="str">
        <f>IF(ISNUMBER(E19),ROUND(E19*$D20,0),"")</f>
        <v/>
      </c>
      <c r="F20" s="188" t="str">
        <f>IF(ISNUMBER(E19),ROUND(F19*$D20,0),"")</f>
        <v/>
      </c>
      <c r="G20" s="189">
        <f ca="1">SUM(E20:INDIRECT(ADDRESS(ROW(),COLUMN()-1)))</f>
        <v>0</v>
      </c>
    </row>
    <row r="21" spans="1:50" ht="12.9" customHeight="1" x14ac:dyDescent="0.3">
      <c r="A21" s="92"/>
      <c r="B21" s="166" t="s">
        <v>85</v>
      </c>
      <c r="C21" s="167" t="s">
        <v>67</v>
      </c>
      <c r="D21" s="168">
        <v>9</v>
      </c>
      <c r="E21" s="177">
        <v>0</v>
      </c>
      <c r="F21" s="178">
        <f>IF(E21="","",E21)</f>
        <v>0</v>
      </c>
      <c r="G21" s="169" t="str">
        <f ca="1">IF(E21="","                          -","Sum: "&amp;ROUND(SUM(E21:INDIRECT(ADDRESS(ROW(),COLUMN()-1))),2)&amp;" | Avg: "&amp;ROUND(AVERAGE(E21:INDIRECT(ADDRESS(ROW(),COLUMN()-1))),2))</f>
        <v>Sum: 0 | Avg: 0</v>
      </c>
    </row>
    <row r="22" spans="1:50" ht="12.9" customHeight="1" x14ac:dyDescent="0.25">
      <c r="A22" s="92"/>
      <c r="B22" s="198" t="s">
        <v>47</v>
      </c>
      <c r="C22" s="170" t="s">
        <v>52</v>
      </c>
      <c r="D22" s="51" t="str">
        <f>IFERROR(ROUND(B23/D21,0),"")</f>
        <v/>
      </c>
      <c r="E22" s="175" t="str">
        <f>IF(ISNUMBER(D22),ROUND(IF($C$10="Yes",D22*(1+$G$2)*E21,D22*E21),0),"")</f>
        <v/>
      </c>
      <c r="F22" s="176" t="str">
        <f>IF(ISNUMBER($D22),ROUND(IF($C$10="Yes",($D22*(1+$G$2)*(1+$G$2))*F21,$D22*F21),0),"")</f>
        <v/>
      </c>
      <c r="G22" s="171">
        <f ca="1">SUM(E22:INDIRECT(ADDRESS(ROW(),COLUMN()-1)))</f>
        <v>0</v>
      </c>
    </row>
    <row r="23" spans="1:50" ht="12.9" customHeight="1" x14ac:dyDescent="0.25">
      <c r="A23" s="92"/>
      <c r="B23" s="172" t="s">
        <v>73</v>
      </c>
      <c r="C23" s="185" t="s">
        <v>53</v>
      </c>
      <c r="D23" s="192">
        <f>+M1</f>
        <v>0.38469999999999999</v>
      </c>
      <c r="E23" s="187" t="str">
        <f>IF(ISNUMBER(E22),ROUND(E22*$D23,0),"")</f>
        <v/>
      </c>
      <c r="F23" s="188" t="str">
        <f>IF(ISNUMBER(E22),ROUND(F22*$D23,0),"")</f>
        <v/>
      </c>
      <c r="G23" s="189">
        <f ca="1">SUM(E23:INDIRECT(ADDRESS(ROW(),COLUMN()-1)))</f>
        <v>0</v>
      </c>
    </row>
    <row r="24" spans="1:50" ht="12.9" customHeight="1" x14ac:dyDescent="0.3">
      <c r="A24" s="92"/>
      <c r="B24" s="166" t="s">
        <v>85</v>
      </c>
      <c r="C24" s="167" t="s">
        <v>67</v>
      </c>
      <c r="D24" s="168">
        <v>9</v>
      </c>
      <c r="E24" s="177">
        <v>0</v>
      </c>
      <c r="F24" s="178">
        <f>IF(E24="","",E24)</f>
        <v>0</v>
      </c>
      <c r="G24" s="169" t="str">
        <f ca="1">IF(E24="","                          -","Sum: "&amp;ROUND(SUM(E24:INDIRECT(ADDRESS(ROW(),COLUMN()-1))),2)&amp;" | Avg: "&amp;ROUND(AVERAGE(E24:INDIRECT(ADDRESS(ROW(),COLUMN()-1))),2))</f>
        <v>Sum: 0 | Avg: 0</v>
      </c>
    </row>
    <row r="25" spans="1:50" ht="12.9" customHeight="1" x14ac:dyDescent="0.25">
      <c r="A25" s="92"/>
      <c r="B25" s="198" t="s">
        <v>47</v>
      </c>
      <c r="C25" s="170" t="s">
        <v>52</v>
      </c>
      <c r="D25" s="51" t="str">
        <f>IFERROR(ROUND(B26/D24,0),"")</f>
        <v/>
      </c>
      <c r="E25" s="175" t="str">
        <f>IF(ISNUMBER(D25),ROUND(IF($C$10="Yes",D25*(1+$G$2)*E24,D25*E24),0),"")</f>
        <v/>
      </c>
      <c r="F25" s="176" t="str">
        <f>IF(ISNUMBER($D25),ROUND(IF($C$10="Yes",($D25*(1+$G$2)*(1+$G$2))*F24,$D25*F24),0),"")</f>
        <v/>
      </c>
      <c r="G25" s="171">
        <f ca="1">SUM(E25:INDIRECT(ADDRESS(ROW(),COLUMN()-1)))</f>
        <v>0</v>
      </c>
    </row>
    <row r="26" spans="1:50" ht="12.9" customHeight="1" x14ac:dyDescent="0.25">
      <c r="A26" s="92"/>
      <c r="B26" s="172" t="s">
        <v>73</v>
      </c>
      <c r="C26" s="185" t="s">
        <v>53</v>
      </c>
      <c r="D26" s="192">
        <f>+M1</f>
        <v>0.38469999999999999</v>
      </c>
      <c r="E26" s="190" t="str">
        <f>IF(ISNUMBER(E25),ROUND(E25*$D26,0),"")</f>
        <v/>
      </c>
      <c r="F26" s="191" t="str">
        <f>IF(ISNUMBER(E25),ROUND(F25*$D26,0),"")</f>
        <v/>
      </c>
      <c r="G26" s="189">
        <f ca="1">SUM(E26:INDIRECT(ADDRESS(ROW(),COLUMN()-1)))</f>
        <v>0</v>
      </c>
    </row>
    <row r="27" spans="1:50" ht="10" customHeight="1" x14ac:dyDescent="0.3">
      <c r="A27" s="87"/>
      <c r="C27" s="95"/>
      <c r="D27" s="14"/>
      <c r="E27" s="2"/>
      <c r="F27" s="2"/>
      <c r="G27" s="96"/>
    </row>
    <row r="28" spans="1:50" ht="12.9" customHeight="1" x14ac:dyDescent="0.3">
      <c r="A28" s="97"/>
      <c r="B28" s="98" t="s">
        <v>48</v>
      </c>
      <c r="C28" s="99" t="s">
        <v>11</v>
      </c>
      <c r="D28" s="25"/>
      <c r="E28" s="26">
        <f>SUMIF($C$13:$C$27,"Mo. Salary",E$13:E$27)+SUMIF($C$13:$C$27,"Wage",E$13:E$27)</f>
        <v>0</v>
      </c>
      <c r="F28" s="26">
        <f>SUMIF($C$13:$C$27,"Mo. Salary",F$13:F$27)+SUMIF($C$13:$C$27,"Wage",F$13:F$27)</f>
        <v>0</v>
      </c>
      <c r="G28" s="100">
        <f ca="1">SUM(E28:INDIRECT(ADDRESS(ROW(),COLUMN()-1)))</f>
        <v>0</v>
      </c>
    </row>
    <row r="29" spans="1:50" s="8" customFormat="1" ht="12.9" customHeight="1" x14ac:dyDescent="0.3">
      <c r="A29" s="101"/>
      <c r="B29" s="102"/>
      <c r="C29" s="181" t="s">
        <v>12</v>
      </c>
      <c r="D29" s="193"/>
      <c r="E29" s="183">
        <f>SUMIF($C$13:$C$27,"Fringe Rate",E$13:E$27)</f>
        <v>0</v>
      </c>
      <c r="F29" s="183">
        <f>SUMIF($C$13:$C$27,"Fringe Rate",F$13:F$27)</f>
        <v>0</v>
      </c>
      <c r="G29" s="184">
        <f ca="1">SUM(E29:INDIRECT(ADDRESS(ROW(),COLUMN()-1)))</f>
        <v>0</v>
      </c>
      <c r="J29" s="80"/>
      <c r="K29" s="80"/>
      <c r="L29" s="80"/>
      <c r="O29"/>
      <c r="P29"/>
      <c r="Q29"/>
      <c r="R29"/>
      <c r="S29"/>
      <c r="T29"/>
      <c r="U29"/>
      <c r="AV29"/>
      <c r="AW29"/>
      <c r="AX29"/>
    </row>
    <row r="30" spans="1:50" s="8" customFormat="1" ht="12.9" customHeight="1" thickBot="1" x14ac:dyDescent="0.35">
      <c r="A30" s="103"/>
      <c r="B30" s="27"/>
      <c r="C30" s="28" t="s">
        <v>0</v>
      </c>
      <c r="D30" s="29"/>
      <c r="E30" s="30">
        <f>SUM(E28:E29)</f>
        <v>0</v>
      </c>
      <c r="F30" s="30">
        <f>SUM(F28:F29)</f>
        <v>0</v>
      </c>
      <c r="G30" s="104">
        <f ca="1">SUM(E30:INDIRECT(ADDRESS(ROW(),COLUMN()-1)))</f>
        <v>0</v>
      </c>
      <c r="J30" s="80"/>
      <c r="K30" s="80"/>
      <c r="L30" s="80"/>
      <c r="O30"/>
      <c r="P30"/>
      <c r="Q30"/>
      <c r="R30"/>
      <c r="S30"/>
      <c r="T30"/>
      <c r="U30"/>
      <c r="AV30"/>
      <c r="AW30"/>
      <c r="AX30"/>
    </row>
    <row r="31" spans="1:50" s="8" customFormat="1" ht="4.5" customHeight="1" thickBot="1" x14ac:dyDescent="0.35">
      <c r="A31" s="105"/>
      <c r="B31" s="41"/>
      <c r="C31" s="42"/>
      <c r="D31" s="43"/>
      <c r="E31" s="44"/>
      <c r="F31" s="44"/>
      <c r="G31" s="106"/>
      <c r="J31" s="80"/>
      <c r="K31" s="80"/>
      <c r="L31" s="80"/>
      <c r="O31"/>
      <c r="P31"/>
      <c r="Q31"/>
      <c r="R31"/>
      <c r="S31"/>
      <c r="T31"/>
      <c r="U31"/>
      <c r="V31"/>
      <c r="W31" s="4"/>
      <c r="X31" s="4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</row>
    <row r="32" spans="1:50" ht="12.9" customHeight="1" x14ac:dyDescent="0.3">
      <c r="A32" s="130" t="s">
        <v>2</v>
      </c>
      <c r="B32" s="219" t="s">
        <v>54</v>
      </c>
      <c r="C32" s="220" t="s">
        <v>21</v>
      </c>
      <c r="D32" s="221" t="s">
        <v>51</v>
      </c>
      <c r="E32" s="31"/>
      <c r="F32" s="31"/>
      <c r="G32" s="131"/>
    </row>
    <row r="33" spans="1:50" ht="12.9" customHeight="1" x14ac:dyDescent="0.3">
      <c r="A33" s="87"/>
      <c r="B33" s="91" t="s">
        <v>78</v>
      </c>
      <c r="C33" s="2"/>
      <c r="E33" s="2"/>
      <c r="F33" s="2"/>
      <c r="G33" s="96"/>
    </row>
    <row r="34" spans="1:50" ht="12.9" customHeight="1" x14ac:dyDescent="0.3">
      <c r="A34" s="87"/>
      <c r="B34" s="91" t="s">
        <v>63</v>
      </c>
      <c r="C34" s="2"/>
      <c r="E34" s="233" t="s">
        <v>62</v>
      </c>
      <c r="F34" s="233"/>
      <c r="G34" s="96"/>
    </row>
    <row r="35" spans="1:50" ht="12.9" customHeight="1" x14ac:dyDescent="0.3">
      <c r="A35" s="82"/>
      <c r="B35" s="166" t="s">
        <v>40</v>
      </c>
      <c r="C35" s="179" t="str" cm="1">
        <f t="array" ref="C35:D35">IF((E35:F35)&lt;11.01,"","ERROR")</f>
        <v/>
      </c>
      <c r="D35" s="180" t="str">
        <v/>
      </c>
      <c r="E35" s="173">
        <v>0</v>
      </c>
      <c r="F35" s="174">
        <f>IF(E35="","",E35)</f>
        <v>0</v>
      </c>
      <c r="G35" s="222" t="str">
        <f ca="1">IF(E35="","                          -","Sum: "&amp;ROUND(SUM(E35:INDIRECT(ADDRESS(ROW(),COLUMN()-1))),2)&amp;" | Avg: "&amp;ROUND(AVERAGE(E35:INDIRECT(ADDRESS(ROW(),COLUMN()-1))),2))</f>
        <v>Sum: 0 | Avg: 0</v>
      </c>
    </row>
    <row r="36" spans="1:50" ht="12.9" customHeight="1" x14ac:dyDescent="0.3">
      <c r="A36" s="82"/>
      <c r="B36" s="197" t="str">
        <f>IF(B35=$AO$5,"Department &amp; Level",IF(B35=$AP$5,"Department &amp; Level","Name or TBN"))</f>
        <v>Name or TBN</v>
      </c>
      <c r="C36" s="218" t="str">
        <f>IF(OR($B35=$AQ$5,$B35=$AR$5),"Hrly Rate","Mo. Salary")</f>
        <v>Mo. Salary</v>
      </c>
      <c r="D36" s="50">
        <v>0</v>
      </c>
      <c r="E36" s="175">
        <f>IF(ISNUMBER(D36),ROUND(IF($C$32="Yes",D36*(1+$G$2)*E35,D36*E35),0),"")</f>
        <v>0</v>
      </c>
      <c r="F36" s="226">
        <f>IF(ISNUMBER($D36),ROUND(IF($C$32="Yes",($D36*(1+$G$2)*(1+$G$2))*F35,$D36*F35),0),"")</f>
        <v>0</v>
      </c>
      <c r="G36" s="94">
        <f ca="1">SUM(E36:INDIRECT(ADDRESS(ROW(),COLUMN()-1)))</f>
        <v>0</v>
      </c>
    </row>
    <row r="37" spans="1:50" ht="12.75" customHeight="1" x14ac:dyDescent="0.3">
      <c r="A37" s="82"/>
      <c r="B37" s="172"/>
      <c r="C37" s="185" t="s">
        <v>53</v>
      </c>
      <c r="D37" s="186">
        <f>IF(B35=$L$1,$M$1,(IF(B35=$L$2,$M$2,$M$3)))</f>
        <v>0.38469999999999999</v>
      </c>
      <c r="E37" s="190">
        <f>IF(ISNUMBER(E36),ROUND(E36*$D37,0),"")</f>
        <v>0</v>
      </c>
      <c r="F37" s="191">
        <f>IF(ISNUMBER(E36),ROUND(F36*$D37,0),"")</f>
        <v>0</v>
      </c>
      <c r="G37" s="223">
        <f ca="1">SUM(E37:INDIRECT(ADDRESS(ROW(),COLUMN()-1)))</f>
        <v>0</v>
      </c>
      <c r="J37" s="147"/>
    </row>
    <row r="38" spans="1:50" ht="12.9" customHeight="1" x14ac:dyDescent="0.3">
      <c r="A38" s="82"/>
      <c r="B38" s="166" t="s">
        <v>100</v>
      </c>
      <c r="C38" s="179" t="str" cm="1">
        <f t="array" ref="C38:D38">IF((E38:F38)&lt;11.01,"","ERROR")</f>
        <v/>
      </c>
      <c r="D38" s="180" t="str">
        <v/>
      </c>
      <c r="E38" s="173">
        <v>0</v>
      </c>
      <c r="F38" s="174">
        <f>IF(E38="","",E38)</f>
        <v>0</v>
      </c>
      <c r="G38" s="222" t="str">
        <f ca="1">IF(E38="","                          -","Sum: "&amp;ROUND(SUM(E38:INDIRECT(ADDRESS(ROW(),COLUMN()-1))),2)&amp;" | Avg: "&amp;ROUND(AVERAGE(E38:INDIRECT(ADDRESS(ROW(),COLUMN()-1))),2))</f>
        <v>Sum: 0 | Avg: 0</v>
      </c>
    </row>
    <row r="39" spans="1:50" ht="12.9" customHeight="1" x14ac:dyDescent="0.3">
      <c r="A39" s="82"/>
      <c r="B39" s="197" t="str">
        <f>IF(B38=$AO$5,"Department &amp; Level",IF(B38=$AP$5,"Department &amp; Level","Name or TBN"))</f>
        <v>Name or TBN</v>
      </c>
      <c r="C39" s="218" t="str">
        <f>IF(OR($B38=$AQ$5,$B38=$AR$5),"Hrly Rate","Mo. Salary")</f>
        <v>Mo. Salary</v>
      </c>
      <c r="D39" s="50">
        <v>0</v>
      </c>
      <c r="E39" s="175">
        <f>IF(ISNUMBER(D39),ROUND(IF($C$32="Yes",D39*(1+$G$2)*E38,D39*E38),0),"")</f>
        <v>0</v>
      </c>
      <c r="F39" s="226">
        <f>IF(ISNUMBER($D39),ROUND(IF($C$32="Yes",($D39*(1+$G$2)*(1+$G$2))*F38,$D39*F38),0),"")</f>
        <v>0</v>
      </c>
      <c r="G39" s="94">
        <f ca="1">SUM(E39:INDIRECT(ADDRESS(ROW(),COLUMN()-1)))</f>
        <v>0</v>
      </c>
    </row>
    <row r="40" spans="1:50" ht="12.9" customHeight="1" x14ac:dyDescent="0.3">
      <c r="A40" s="82"/>
      <c r="B40" s="172"/>
      <c r="C40" s="185" t="s">
        <v>53</v>
      </c>
      <c r="D40" s="186">
        <f>IF(B38=$L$1,$M$1,(IF(B38=$L$2,$M$2,$M$3)))</f>
        <v>9.7100000000000006E-2</v>
      </c>
      <c r="E40" s="190">
        <f>ROUND(E39*$D40,0)</f>
        <v>0</v>
      </c>
      <c r="F40" s="191">
        <f t="shared" ref="F40" si="0">ROUND(F39*$D40,0)</f>
        <v>0</v>
      </c>
      <c r="G40" s="223">
        <f ca="1">SUM(E40:INDIRECT(ADDRESS(ROW(),COLUMN()-1)))</f>
        <v>0</v>
      </c>
      <c r="J40" s="147"/>
    </row>
    <row r="41" spans="1:50" ht="12.9" customHeight="1" x14ac:dyDescent="0.3">
      <c r="A41" s="82"/>
      <c r="B41" s="166" t="s">
        <v>99</v>
      </c>
      <c r="C41" s="179" t="str" cm="1">
        <f t="array" ref="C41:D41">IF((E41:F41)&lt;11.01,"","ERROR")</f>
        <v/>
      </c>
      <c r="D41" s="180" t="str">
        <v/>
      </c>
      <c r="E41" s="173">
        <v>0</v>
      </c>
      <c r="F41" s="174">
        <f>IF(E41="","",E41)</f>
        <v>0</v>
      </c>
      <c r="G41" s="222" t="str">
        <f ca="1">IF(E41="","                          -","Sum: "&amp;ROUND(SUM(E41:INDIRECT(ADDRESS(ROW(),COLUMN()-1))),2)&amp;" | Avg: "&amp;ROUND(AVERAGE(E41:INDIRECT(ADDRESS(ROW(),COLUMN()-1))),2))</f>
        <v>Sum: 0 | Avg: 0</v>
      </c>
    </row>
    <row r="42" spans="1:50" ht="12.9" customHeight="1" x14ac:dyDescent="0.3">
      <c r="A42" s="82"/>
      <c r="B42" s="197" t="str">
        <f>IF(B41=$AO$5,"Department &amp; Level",IF(B41=$AP$5,"Department &amp; Level","Name or TBN"))</f>
        <v>Name or TBN</v>
      </c>
      <c r="C42" s="218" t="str">
        <f>IF(OR($B41=$AQ$5,$B41=$AR$5),"Hrly Rate","Mo. Salary")</f>
        <v>Mo. Salary</v>
      </c>
      <c r="D42" s="50">
        <v>0</v>
      </c>
      <c r="E42" s="175">
        <f>IF(ISNUMBER(D42),ROUND(IF($C$32="Yes",D42*(1+$G$2)*E41,D42*E41),0),"")</f>
        <v>0</v>
      </c>
      <c r="F42" s="226">
        <f>IF(ISNUMBER($D42),ROUND(IF($C$32="Yes",($D42*(1+$G$2)*(1+$G$2))*F41,$D42*F41),0),"")</f>
        <v>0</v>
      </c>
      <c r="G42" s="94">
        <f ca="1">SUM(E42:INDIRECT(ADDRESS(ROW(),COLUMN()-1)))</f>
        <v>0</v>
      </c>
    </row>
    <row r="43" spans="1:50" ht="12.9" customHeight="1" x14ac:dyDescent="0.3">
      <c r="A43" s="82"/>
      <c r="B43" s="172"/>
      <c r="C43" s="185" t="s">
        <v>53</v>
      </c>
      <c r="D43" s="186">
        <f>IF(B41=$L$1,$M$1,(IF(B41=$L$2,$M$2,$M$3)))</f>
        <v>0.1736</v>
      </c>
      <c r="E43" s="190">
        <f>ROUND(E42*$D43,0)</f>
        <v>0</v>
      </c>
      <c r="F43" s="191">
        <f t="shared" ref="F43" si="1">ROUND(F42*$D43,0)</f>
        <v>0</v>
      </c>
      <c r="G43" s="223">
        <f ca="1">SUM(E43:INDIRECT(ADDRESS(ROW(),COLUMN()-1)))</f>
        <v>0</v>
      </c>
      <c r="J43" s="147"/>
    </row>
    <row r="44" spans="1:50" ht="10" customHeight="1" x14ac:dyDescent="0.3">
      <c r="A44" s="87"/>
      <c r="C44" s="95"/>
      <c r="D44" s="14"/>
      <c r="E44" s="2"/>
      <c r="F44" s="2"/>
      <c r="G44" s="96"/>
    </row>
    <row r="45" spans="1:50" ht="12.9" customHeight="1" x14ac:dyDescent="0.3">
      <c r="A45" s="97"/>
      <c r="B45" s="98" t="s">
        <v>68</v>
      </c>
      <c r="C45" s="99" t="s">
        <v>11</v>
      </c>
      <c r="D45" s="32"/>
      <c r="E45" s="26">
        <f>SUMIF($C$36:$C$42,"Mo. Salary",E36:E44)+SUMIF($C$36:$C$42,"Hrly Rate",E36:E44)</f>
        <v>0</v>
      </c>
      <c r="F45" s="26">
        <f>SUMIF($C$36:$C$42,"Mo. Salary",F36:F44)+SUMIF($C$52:$C$58,"Hrly Rate",F36:F44)</f>
        <v>0</v>
      </c>
      <c r="G45" s="100">
        <f ca="1">SUM(E45:INDIRECT(ADDRESS(ROW(),COLUMN()-1)))</f>
        <v>0</v>
      </c>
      <c r="K45" s="147"/>
    </row>
    <row r="46" spans="1:50" ht="12.9" customHeight="1" x14ac:dyDescent="0.3">
      <c r="A46" s="97"/>
      <c r="B46" s="224"/>
      <c r="C46" s="181" t="s">
        <v>12</v>
      </c>
      <c r="D46" s="182"/>
      <c r="E46" s="183">
        <f>SUMIF($C$36:$C$44,"Fringe Rate",E36:E44)</f>
        <v>0</v>
      </c>
      <c r="F46" s="183">
        <f>SUMIF($C$36:$C$44,"Fringe Rate",F36:F44)</f>
        <v>0</v>
      </c>
      <c r="G46" s="184">
        <f ca="1">SUM(E46:INDIRECT(ADDRESS(ROW(),COLUMN()-1)))</f>
        <v>0</v>
      </c>
      <c r="K46" s="147"/>
    </row>
    <row r="47" spans="1:50" ht="12.9" customHeight="1" thickBot="1" x14ac:dyDescent="0.35">
      <c r="A47" s="108"/>
      <c r="B47" s="33"/>
      <c r="C47" s="28" t="s">
        <v>0</v>
      </c>
      <c r="D47" s="29"/>
      <c r="E47" s="30">
        <f>SUM(E45:E46)</f>
        <v>0</v>
      </c>
      <c r="F47" s="30">
        <f>SUM(F45:F46)</f>
        <v>0</v>
      </c>
      <c r="G47" s="104">
        <f ca="1">SUM(E47:INDIRECT(ADDRESS(ROW(),COLUMN()-1)))</f>
        <v>0</v>
      </c>
    </row>
    <row r="48" spans="1:50" s="8" customFormat="1" ht="4.5" customHeight="1" thickBot="1" x14ac:dyDescent="0.35">
      <c r="A48" s="105"/>
      <c r="B48" s="41"/>
      <c r="C48" s="42"/>
      <c r="D48" s="43"/>
      <c r="E48" s="44"/>
      <c r="F48" s="44"/>
      <c r="G48" s="106"/>
      <c r="J48" s="80"/>
      <c r="K48" s="80"/>
      <c r="L48" s="80"/>
      <c r="O48"/>
      <c r="P48"/>
      <c r="Q48"/>
      <c r="R48"/>
      <c r="S48"/>
      <c r="T48"/>
      <c r="U48"/>
      <c r="V48"/>
      <c r="W48" s="4"/>
      <c r="X48" s="4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</row>
    <row r="49" spans="1:11" ht="12.9" customHeight="1" x14ac:dyDescent="0.3">
      <c r="A49" s="130" t="s">
        <v>3</v>
      </c>
      <c r="B49" s="219" t="s">
        <v>55</v>
      </c>
      <c r="C49" s="220" t="s">
        <v>21</v>
      </c>
      <c r="D49" s="221" t="s">
        <v>51</v>
      </c>
      <c r="E49" s="31"/>
      <c r="F49" s="31"/>
      <c r="G49" s="131"/>
    </row>
    <row r="50" spans="1:11" ht="12.9" customHeight="1" x14ac:dyDescent="0.3">
      <c r="A50" s="82"/>
      <c r="B50" s="166" t="s">
        <v>56</v>
      </c>
      <c r="C50" s="167" t="s">
        <v>66</v>
      </c>
      <c r="D50" s="210">
        <v>0</v>
      </c>
      <c r="E50" s="229"/>
      <c r="F50" s="211"/>
      <c r="G50" s="225"/>
    </row>
    <row r="51" spans="1:11" ht="12.9" customHeight="1" x14ac:dyDescent="0.3">
      <c r="A51" s="82"/>
      <c r="B51" s="212" t="str">
        <f>IF(B50=$AO$5,"Department &amp; Level",IF(B50=$AP$5,"Department &amp; Level","Name or TBN"))</f>
        <v>Name or TBN</v>
      </c>
      <c r="C51" s="213" t="s">
        <v>64</v>
      </c>
      <c r="D51" s="214">
        <v>0</v>
      </c>
      <c r="E51" s="230"/>
      <c r="F51" s="227"/>
      <c r="G51" s="93"/>
    </row>
    <row r="52" spans="1:11" ht="12.75" customHeight="1" x14ac:dyDescent="0.3">
      <c r="A52" s="82"/>
      <c r="B52" s="215" t="str">
        <f>IF(B50=$AO$5,MID(B50,FIND("nt ",B50)+3,256),IF(B50=$AP$5,MID(B50,FIND("nt ",B50)+3,256),IF(B50=$AQ$5,MID(B50,FIND("ly ",B50)+3,256),IF(B50=$AR$5,MID(B50,FIND("ly ",B50)+3,256),"Annual Salary"))))</f>
        <v>≥ Half Time Enroll</v>
      </c>
      <c r="C52" s="170" t="s">
        <v>65</v>
      </c>
      <c r="D52" s="216">
        <v>0</v>
      </c>
      <c r="E52" s="231">
        <f>IF(ISNUMBER(D50),ROUND(IF($C$49="Yes",D50*(1+$G$2)*D51*D52,D50*D51*D52),0),"")</f>
        <v>0</v>
      </c>
      <c r="F52" s="226">
        <f>IF(ISNUMBER(D52),ROUND(E52*(1+$G$2),0),"")</f>
        <v>0</v>
      </c>
      <c r="G52" s="94">
        <f ca="1">SUM(E52:INDIRECT(ADDRESS(ROW(),COLUMN()-1)))</f>
        <v>0</v>
      </c>
      <c r="J52" s="147"/>
    </row>
    <row r="53" spans="1:11" ht="12.75" customHeight="1" x14ac:dyDescent="0.3">
      <c r="A53" s="82"/>
      <c r="B53" s="217"/>
      <c r="C53" s="185" t="s">
        <v>53</v>
      </c>
      <c r="D53" s="186">
        <f>IF(B50=$L$4,$M$4,$M$5)</f>
        <v>0</v>
      </c>
      <c r="E53" s="232">
        <f>ROUND(E52*$D53,0)</f>
        <v>0</v>
      </c>
      <c r="F53" s="228">
        <f>ROUND(F52*$D53,0)</f>
        <v>0</v>
      </c>
      <c r="G53" s="223">
        <f ca="1">SUM(E53:INDIRECT(ADDRESS(ROW(),COLUMN()-1)))</f>
        <v>0</v>
      </c>
      <c r="J53" s="147"/>
    </row>
    <row r="54" spans="1:11" ht="12.9" customHeight="1" x14ac:dyDescent="0.3">
      <c r="A54" s="82"/>
      <c r="B54" s="166" t="s">
        <v>50</v>
      </c>
      <c r="C54" s="167" t="s">
        <v>66</v>
      </c>
      <c r="D54" s="210">
        <v>0</v>
      </c>
      <c r="E54" s="229"/>
      <c r="F54" s="211"/>
      <c r="G54" s="225"/>
    </row>
    <row r="55" spans="1:11" ht="12.9" customHeight="1" x14ac:dyDescent="0.3">
      <c r="A55" s="82"/>
      <c r="B55" s="212" t="str">
        <f>IF(B54=$AO$5,"Department &amp; Level",IF(B54=$AP$5,"Department &amp; Level","Name or TBN"))</f>
        <v>Name or TBN</v>
      </c>
      <c r="C55" s="213" t="s">
        <v>64</v>
      </c>
      <c r="D55" s="214">
        <v>0</v>
      </c>
      <c r="E55" s="230"/>
      <c r="F55" s="227"/>
      <c r="G55" s="93"/>
    </row>
    <row r="56" spans="1:11" ht="12.9" customHeight="1" x14ac:dyDescent="0.3">
      <c r="A56" s="82"/>
      <c r="B56" s="215" t="str">
        <f>IF(B54=$AO$5,MID(B54,FIND("nt ",B54)+3,256),IF(B54=$AP$5,MID(B54,FIND("nt ",B54)+3,256),IF(B54=$AQ$5,MID(B54,FIND("ly ",B54)+3,256),IF(B54=$AR$5,MID(B54,FIND("ly ",B54)+3,256),"Annual Salary"))))</f>
        <v>&lt; Half Time Enroll</v>
      </c>
      <c r="C56" s="170" t="s">
        <v>65</v>
      </c>
      <c r="D56" s="216">
        <v>0</v>
      </c>
      <c r="E56" s="231">
        <f>IF(ISNUMBER(D54),ROUND(IF($C$49="Yes",D54*(1+$G$2)*D55*D56,D54*D55*D56),0),"")</f>
        <v>0</v>
      </c>
      <c r="F56" s="226">
        <f>IF(ISNUMBER(D56),ROUND(E56*(1+$G$2),0),"")</f>
        <v>0</v>
      </c>
      <c r="G56" s="94">
        <f ca="1">SUM(E56:INDIRECT(ADDRESS(ROW(),COLUMN()-1)))</f>
        <v>0</v>
      </c>
      <c r="J56" s="147"/>
    </row>
    <row r="57" spans="1:11" ht="12.9" customHeight="1" x14ac:dyDescent="0.3">
      <c r="A57" s="82"/>
      <c r="B57" s="217"/>
      <c r="C57" s="185" t="s">
        <v>53</v>
      </c>
      <c r="D57" s="186">
        <f>IF(B54=$L$4,$M$4,$M$5)</f>
        <v>7.6499999999999999E-2</v>
      </c>
      <c r="E57" s="232">
        <f>ROUND(E56*$D57,0)</f>
        <v>0</v>
      </c>
      <c r="F57" s="228">
        <f>ROUND(F56*$D57,0)</f>
        <v>0</v>
      </c>
      <c r="G57" s="223">
        <f ca="1">SUM(E57:INDIRECT(ADDRESS(ROW(),COLUMN()-1)))</f>
        <v>0</v>
      </c>
      <c r="J57" s="147"/>
    </row>
    <row r="58" spans="1:11" ht="10" customHeight="1" x14ac:dyDescent="0.3">
      <c r="A58" s="87"/>
      <c r="C58" s="95"/>
      <c r="D58" s="14"/>
      <c r="E58" s="2"/>
      <c r="F58" s="2"/>
      <c r="G58" s="96"/>
    </row>
    <row r="59" spans="1:11" ht="12.9" customHeight="1" x14ac:dyDescent="0.3">
      <c r="A59" s="97"/>
      <c r="B59" s="98" t="s">
        <v>69</v>
      </c>
      <c r="C59" s="99" t="s">
        <v>11</v>
      </c>
      <c r="D59" s="32"/>
      <c r="E59" s="26">
        <f>SUMIF($C$52:$C$58,"Weeks/Year",E52:E58)</f>
        <v>0</v>
      </c>
      <c r="F59" s="26">
        <f>SUMIF($C$52:$C$58,"Weeks/Year",F52:F58)</f>
        <v>0</v>
      </c>
      <c r="G59" s="100">
        <f ca="1">SUM(E59:INDIRECT(ADDRESS(ROW(),COLUMN()-1)))</f>
        <v>0</v>
      </c>
      <c r="K59" s="147"/>
    </row>
    <row r="60" spans="1:11" ht="12.9" customHeight="1" x14ac:dyDescent="0.3">
      <c r="A60" s="97"/>
      <c r="B60" s="224"/>
      <c r="C60" s="181" t="s">
        <v>12</v>
      </c>
      <c r="D60" s="182"/>
      <c r="E60" s="183">
        <f>SUMIF($C$52:$C$58,"Fringe Rate",E52:E58)</f>
        <v>0</v>
      </c>
      <c r="F60" s="183">
        <f>SUMIF($C$52:$C$58,"Fringe Rate",F52:F58)</f>
        <v>0</v>
      </c>
      <c r="G60" s="184">
        <f ca="1">SUM(E60:INDIRECT(ADDRESS(ROW(),COLUMN()-1)))</f>
        <v>0</v>
      </c>
      <c r="K60" s="147"/>
    </row>
    <row r="61" spans="1:11" ht="12.9" customHeight="1" thickBot="1" x14ac:dyDescent="0.35">
      <c r="A61" s="108"/>
      <c r="B61" s="33"/>
      <c r="C61" s="28" t="s">
        <v>0</v>
      </c>
      <c r="D61" s="29"/>
      <c r="E61" s="30">
        <f>SUM(E59:E60)</f>
        <v>0</v>
      </c>
      <c r="F61" s="30">
        <f>SUM(F59:F60)</f>
        <v>0</v>
      </c>
      <c r="G61" s="104">
        <f ca="1">SUM(E61:INDIRECT(ADDRESS(ROW(),COLUMN()-1)))</f>
        <v>0</v>
      </c>
    </row>
    <row r="62" spans="1:11" ht="4.5" customHeight="1" thickBot="1" x14ac:dyDescent="0.35">
      <c r="A62" s="109"/>
      <c r="B62" s="110"/>
      <c r="C62" s="111"/>
      <c r="D62" s="111"/>
      <c r="E62" s="11"/>
      <c r="F62" s="11"/>
      <c r="G62" s="112"/>
    </row>
    <row r="63" spans="1:11" ht="12.9" customHeight="1" x14ac:dyDescent="0.3">
      <c r="A63" s="113" t="s">
        <v>4</v>
      </c>
      <c r="B63" s="55" t="s">
        <v>16</v>
      </c>
      <c r="C63" s="56" t="s">
        <v>11</v>
      </c>
      <c r="D63" s="57"/>
      <c r="E63" s="58">
        <f>E28+E45+E59</f>
        <v>0</v>
      </c>
      <c r="F63" s="58">
        <f>F28+F45+F59</f>
        <v>0</v>
      </c>
      <c r="G63" s="114">
        <f ca="1">SUM(E63:INDIRECT(ADDRESS(ROW(),COLUMN()-1)))</f>
        <v>0</v>
      </c>
    </row>
    <row r="64" spans="1:11" ht="12.9" customHeight="1" x14ac:dyDescent="0.3">
      <c r="A64" s="115"/>
      <c r="B64" s="116"/>
      <c r="C64" s="117" t="s">
        <v>12</v>
      </c>
      <c r="D64" s="118"/>
      <c r="E64" s="59">
        <f>E29+E46+E60</f>
        <v>0</v>
      </c>
      <c r="F64" s="59">
        <f>F29+F46+F60</f>
        <v>0</v>
      </c>
      <c r="G64" s="119">
        <f ca="1">SUM(E64:INDIRECT(ADDRESS(ROW(),COLUMN()-1)))</f>
        <v>0</v>
      </c>
    </row>
    <row r="65" spans="1:12" ht="12.9" customHeight="1" thickBot="1" x14ac:dyDescent="0.35">
      <c r="A65" s="120"/>
      <c r="B65" s="60"/>
      <c r="C65" s="61" t="s">
        <v>0</v>
      </c>
      <c r="D65" s="62"/>
      <c r="E65" s="63">
        <f>SUM(E63:E64)</f>
        <v>0</v>
      </c>
      <c r="F65" s="63">
        <f>SUM(F63:F64)</f>
        <v>0</v>
      </c>
      <c r="G65" s="121">
        <f ca="1">SUM(E65:INDIRECT(ADDRESS(ROW(),COLUMN()-1)))</f>
        <v>0</v>
      </c>
      <c r="I65" t="s">
        <v>92</v>
      </c>
      <c r="K65" s="148" t="s">
        <v>93</v>
      </c>
    </row>
    <row r="66" spans="1:12" ht="4.5" customHeight="1" x14ac:dyDescent="0.3">
      <c r="A66" s="109"/>
      <c r="B66" s="122"/>
      <c r="C66" s="111"/>
      <c r="D66" s="111"/>
      <c r="E66" s="10"/>
      <c r="F66" s="10"/>
      <c r="G66" s="123"/>
    </row>
    <row r="67" spans="1:12" ht="12.9" customHeight="1" x14ac:dyDescent="0.3">
      <c r="A67" s="87" t="s">
        <v>5</v>
      </c>
      <c r="B67" s="124" t="s">
        <v>70</v>
      </c>
      <c r="D67" s="95"/>
      <c r="E67" s="1"/>
      <c r="F67" s="1"/>
      <c r="G67" s="96"/>
      <c r="I67" t="s">
        <v>87</v>
      </c>
      <c r="K67" s="148" t="s">
        <v>91</v>
      </c>
    </row>
    <row r="68" spans="1:12" ht="12.9" customHeight="1" x14ac:dyDescent="0.3">
      <c r="A68" s="87"/>
      <c r="B68" s="107" t="s">
        <v>71</v>
      </c>
      <c r="D68" s="95"/>
      <c r="E68" s="53">
        <v>0</v>
      </c>
      <c r="F68" s="53" cm="1">
        <f t="array" aca="1" ref="F68" ca="1">ROUND(INDIRECT(ADDRESS(ROW(),COLUMN()-1))*(1+$G$3),0)</f>
        <v>0</v>
      </c>
      <c r="G68" s="100">
        <f ca="1">SUM(E68:INDIRECT(ADDRESS(ROW(),COLUMN()-1)))</f>
        <v>0</v>
      </c>
      <c r="I68" t="s">
        <v>94</v>
      </c>
      <c r="K68" s="148" t="s">
        <v>95</v>
      </c>
    </row>
    <row r="69" spans="1:12" ht="12.9" customHeight="1" x14ac:dyDescent="0.3">
      <c r="A69" s="87"/>
      <c r="B69" s="107" t="s">
        <v>83</v>
      </c>
      <c r="D69" s="95"/>
      <c r="E69" s="53">
        <v>0</v>
      </c>
      <c r="F69" s="53" cm="1">
        <f t="array" aca="1" ref="F69" ca="1">ROUND(INDIRECT(ADDRESS(ROW(),COLUMN()-1))*(1+$G$3),0)</f>
        <v>0</v>
      </c>
      <c r="G69" s="100">
        <f ca="1">SUM(E69:INDIRECT(ADDRESS(ROW(),COLUMN()-1)))</f>
        <v>0</v>
      </c>
      <c r="I69" t="s">
        <v>96</v>
      </c>
      <c r="K69" s="149">
        <v>0.7</v>
      </c>
      <c r="L69" s="148" t="s">
        <v>91</v>
      </c>
    </row>
    <row r="70" spans="1:12" ht="12.9" customHeight="1" x14ac:dyDescent="0.3">
      <c r="A70" s="87"/>
      <c r="B70" s="107" t="s">
        <v>84</v>
      </c>
      <c r="D70" s="95"/>
      <c r="E70" s="53">
        <v>0</v>
      </c>
      <c r="F70" s="53" cm="1">
        <f t="array" aca="1" ref="F70" ca="1">ROUND(INDIRECT(ADDRESS(ROW(),COLUMN()-1))*(1+$G$3),0)</f>
        <v>0</v>
      </c>
      <c r="G70" s="100">
        <f ca="1">SUM(E70:INDIRECT(ADDRESS(ROW(),COLUMN()-1)))</f>
        <v>0</v>
      </c>
      <c r="I70" t="s">
        <v>113</v>
      </c>
      <c r="K70" s="199" t="s">
        <v>114</v>
      </c>
      <c r="L70" s="148"/>
    </row>
    <row r="71" spans="1:12" x14ac:dyDescent="0.3">
      <c r="A71" s="87"/>
      <c r="C71" s="95"/>
      <c r="D71" s="14"/>
      <c r="E71" s="2"/>
      <c r="F71" s="2"/>
      <c r="G71" s="96"/>
      <c r="I71" t="s">
        <v>89</v>
      </c>
    </row>
    <row r="72" spans="1:12" ht="12.9" customHeight="1" thickBot="1" x14ac:dyDescent="0.35">
      <c r="A72" s="115"/>
      <c r="B72" s="125" t="s">
        <v>72</v>
      </c>
      <c r="C72" s="126"/>
      <c r="D72" s="118"/>
      <c r="E72" s="64">
        <f>SUM(E68:E71)</f>
        <v>0</v>
      </c>
      <c r="F72" s="64">
        <f ca="1">SUM(F68:F71)</f>
        <v>0</v>
      </c>
      <c r="G72" s="127">
        <f ca="1">SUM(E72:INDIRECT(ADDRESS(ROW(),COLUMN()-1)))</f>
        <v>0</v>
      </c>
      <c r="I72" t="s">
        <v>90</v>
      </c>
    </row>
    <row r="73" spans="1:12" ht="4.5" customHeight="1" thickBot="1" x14ac:dyDescent="0.35">
      <c r="A73" s="128"/>
      <c r="B73" s="41"/>
      <c r="C73" s="47"/>
      <c r="D73" s="46"/>
      <c r="E73" s="48"/>
      <c r="F73" s="48"/>
      <c r="G73" s="129"/>
    </row>
    <row r="74" spans="1:12" ht="12.9" customHeight="1" x14ac:dyDescent="0.3">
      <c r="A74" s="130" t="s">
        <v>17</v>
      </c>
      <c r="B74" s="35" t="s">
        <v>32</v>
      </c>
      <c r="C74" s="34"/>
      <c r="D74" s="34"/>
      <c r="E74" s="31"/>
      <c r="F74" s="31"/>
      <c r="G74" s="131"/>
      <c r="I74" t="s">
        <v>88</v>
      </c>
    </row>
    <row r="75" spans="1:12" ht="12.9" customHeight="1" x14ac:dyDescent="0.25">
      <c r="A75" s="92"/>
      <c r="B75" s="124" t="s">
        <v>57</v>
      </c>
      <c r="C75" s="95"/>
      <c r="D75" s="95"/>
      <c r="E75" s="53">
        <v>0</v>
      </c>
      <c r="F75" s="53" cm="1">
        <f t="array" aca="1" ref="F75" ca="1">ROUND(INDIRECT(ADDRESS(ROW(),COLUMN()-1))*(1+$G$3),0)</f>
        <v>0</v>
      </c>
      <c r="G75" s="100">
        <f ca="1">SUM(E75:INDIRECT(ADDRESS(ROW(),COLUMN()-1)))</f>
        <v>0</v>
      </c>
    </row>
    <row r="76" spans="1:12" ht="12.9" customHeight="1" x14ac:dyDescent="0.3">
      <c r="A76" s="87"/>
      <c r="B76" s="132" t="s">
        <v>58</v>
      </c>
      <c r="C76" s="95"/>
      <c r="D76" s="95"/>
      <c r="E76" s="53">
        <v>0</v>
      </c>
      <c r="F76" s="53">
        <v>0</v>
      </c>
      <c r="G76" s="100">
        <f ca="1">SUM(E76:INDIRECT(ADDRESS(ROW(),COLUMN()-1)))</f>
        <v>0</v>
      </c>
    </row>
    <row r="77" spans="1:12" ht="12.9" customHeight="1" x14ac:dyDescent="0.3">
      <c r="A77" s="87"/>
      <c r="B77" s="132" t="s">
        <v>82</v>
      </c>
      <c r="C77" s="95"/>
      <c r="D77" s="95"/>
      <c r="E77" s="53">
        <v>0</v>
      </c>
      <c r="F77" s="53">
        <v>0</v>
      </c>
      <c r="G77" s="100">
        <f ca="1">SUM(E77:INDIRECT(ADDRESS(ROW(),COLUMN()-1)))</f>
        <v>0</v>
      </c>
    </row>
    <row r="78" spans="1:12" ht="12.9" customHeight="1" x14ac:dyDescent="0.3">
      <c r="A78" s="87"/>
      <c r="B78" s="132" t="s">
        <v>61</v>
      </c>
      <c r="C78" s="95"/>
      <c r="D78" s="95"/>
      <c r="E78" s="53">
        <v>0</v>
      </c>
      <c r="F78" s="53" cm="1">
        <f t="array" aca="1" ref="F78" ca="1">ROUND(INDIRECT(ADDRESS(ROW(),COLUMN()-1))*(1+$G$3),0)</f>
        <v>0</v>
      </c>
      <c r="G78" s="100">
        <f ca="1">SUM(E78:INDIRECT(ADDRESS(ROW(),COLUMN()-1)))</f>
        <v>0</v>
      </c>
    </row>
    <row r="79" spans="1:12" ht="12.9" customHeight="1" x14ac:dyDescent="0.3">
      <c r="A79" s="87"/>
      <c r="B79" s="132" t="s">
        <v>59</v>
      </c>
      <c r="C79" s="95"/>
      <c r="D79" s="95"/>
      <c r="E79" s="53">
        <v>0</v>
      </c>
      <c r="F79" s="53" cm="1">
        <f t="array" aca="1" ref="F79" ca="1">ROUND(INDIRECT(ADDRESS(ROW(),COLUMN()-1))*(1+$G$3),0)</f>
        <v>0</v>
      </c>
      <c r="G79" s="100">
        <f ca="1">SUM(E79:INDIRECT(ADDRESS(ROW(),COLUMN()-1)))</f>
        <v>0</v>
      </c>
    </row>
    <row r="80" spans="1:12" ht="12.9" customHeight="1" x14ac:dyDescent="0.3">
      <c r="A80" s="87"/>
      <c r="B80" s="124" t="s">
        <v>60</v>
      </c>
      <c r="C80" s="95"/>
      <c r="D80" s="95"/>
      <c r="E80" s="54">
        <v>0</v>
      </c>
      <c r="F80" s="54" cm="1">
        <f t="array" aca="1" ref="F80" ca="1">ROUND(INDIRECT(ADDRESS(ROW(),COLUMN()-1))*(1+$G$3),0)</f>
        <v>0</v>
      </c>
      <c r="G80" s="100">
        <f ca="1">SUM(E80:INDIRECT(ADDRESS(ROW(),COLUMN()-1)))</f>
        <v>0</v>
      </c>
    </row>
    <row r="81" spans="1:13" ht="12.9" customHeight="1" x14ac:dyDescent="0.3">
      <c r="A81" s="87"/>
      <c r="B81" s="124" t="s">
        <v>38</v>
      </c>
      <c r="C81" s="95"/>
      <c r="D81" s="95"/>
      <c r="E81" s="54">
        <v>0</v>
      </c>
      <c r="F81" s="54" cm="1">
        <f t="array" aca="1" ref="F81" ca="1">ROUND(INDIRECT(ADDRESS(ROW(),COLUMN()-1))*(1+$G$3),0)</f>
        <v>0</v>
      </c>
      <c r="G81" s="100">
        <f ca="1">SUM(E81:INDIRECT(ADDRESS(ROW(),COLUMN()-1)))</f>
        <v>0</v>
      </c>
      <c r="M81" s="80"/>
    </row>
    <row r="82" spans="1:13" ht="12.9" customHeight="1" x14ac:dyDescent="0.3">
      <c r="A82" s="87"/>
      <c r="B82" s="124" t="s">
        <v>25</v>
      </c>
      <c r="C82" s="95"/>
      <c r="D82" s="95"/>
      <c r="E82" s="54">
        <v>0</v>
      </c>
      <c r="F82" s="54" cm="1">
        <f t="array" aca="1" ref="F82" ca="1">ROUND(INDIRECT(ADDRESS(ROW(),COLUMN()-1))*(1+$G$3),0)</f>
        <v>0</v>
      </c>
      <c r="G82" s="100">
        <f ca="1">SUM(E82:INDIRECT(ADDRESS(ROW(),COLUMN()-1)))</f>
        <v>0</v>
      </c>
    </row>
    <row r="83" spans="1:13" ht="10" customHeight="1" x14ac:dyDescent="0.3">
      <c r="A83" s="87"/>
      <c r="C83" s="95"/>
      <c r="D83" s="14"/>
      <c r="E83" s="2"/>
      <c r="F83" s="2"/>
      <c r="G83" s="96"/>
    </row>
    <row r="84" spans="1:13" ht="12.9" customHeight="1" x14ac:dyDescent="0.3">
      <c r="A84" s="115"/>
      <c r="B84" s="125" t="s">
        <v>7</v>
      </c>
      <c r="C84" s="118"/>
      <c r="D84" s="118"/>
      <c r="E84" s="65">
        <f>SUM(E75:E83)</f>
        <v>0</v>
      </c>
      <c r="F84" s="65">
        <f ca="1">SUM(F75:F83)</f>
        <v>0</v>
      </c>
      <c r="G84" s="127">
        <f ca="1">SUM(E84:INDIRECT(ADDRESS(ROW(),COLUMN()-1)))</f>
        <v>0</v>
      </c>
    </row>
    <row r="85" spans="1:13" ht="4.5" customHeight="1" thickBot="1" x14ac:dyDescent="0.35">
      <c r="A85" s="109"/>
      <c r="B85" s="133"/>
      <c r="C85" s="134"/>
      <c r="D85" s="111"/>
      <c r="E85" s="12"/>
      <c r="F85" s="12"/>
      <c r="G85" s="112"/>
    </row>
    <row r="86" spans="1:13" ht="23.4" customHeight="1" thickBot="1" x14ac:dyDescent="0.35">
      <c r="A86" s="135" t="s">
        <v>18</v>
      </c>
      <c r="B86" s="136" t="s">
        <v>6</v>
      </c>
      <c r="C86" s="137"/>
      <c r="D86" s="138"/>
      <c r="E86" s="139">
        <f>+E65+E72+E84</f>
        <v>0</v>
      </c>
      <c r="F86" s="139">
        <f ca="1">+F65+F72+F84</f>
        <v>0</v>
      </c>
      <c r="G86" s="140">
        <f ca="1">SUM(E86:INDIRECT(ADDRESS(ROW(),COLUMN()-1)))</f>
        <v>0</v>
      </c>
    </row>
    <row r="87" spans="1:13" x14ac:dyDescent="0.3">
      <c r="G87" s="9"/>
    </row>
    <row r="88" spans="1:13" x14ac:dyDescent="0.3">
      <c r="G88" s="9"/>
    </row>
    <row r="89" spans="1:13" x14ac:dyDescent="0.3">
      <c r="G89" s="9"/>
    </row>
    <row r="90" spans="1:13" x14ac:dyDescent="0.3">
      <c r="G90" s="9"/>
    </row>
    <row r="91" spans="1:13" x14ac:dyDescent="0.3">
      <c r="G91" s="9"/>
    </row>
    <row r="92" spans="1:13" x14ac:dyDescent="0.3">
      <c r="G92" s="9"/>
    </row>
    <row r="93" spans="1:13" x14ac:dyDescent="0.3">
      <c r="G93" s="9"/>
    </row>
    <row r="94" spans="1:13" x14ac:dyDescent="0.3">
      <c r="G94" s="9"/>
    </row>
    <row r="95" spans="1:13" x14ac:dyDescent="0.3">
      <c r="G95" s="9"/>
    </row>
    <row r="96" spans="1:13" x14ac:dyDescent="0.3">
      <c r="G96" s="9"/>
    </row>
    <row r="97" spans="7:7" x14ac:dyDescent="0.3">
      <c r="G97" s="9"/>
    </row>
    <row r="98" spans="7:7" x14ac:dyDescent="0.3">
      <c r="G98" s="9"/>
    </row>
    <row r="99" spans="7:7" x14ac:dyDescent="0.3">
      <c r="G99" s="9"/>
    </row>
    <row r="100" spans="7:7" x14ac:dyDescent="0.3">
      <c r="G100" s="9"/>
    </row>
    <row r="101" spans="7:7" x14ac:dyDescent="0.3">
      <c r="G101" s="9"/>
    </row>
    <row r="102" spans="7:7" x14ac:dyDescent="0.3">
      <c r="G102" s="9"/>
    </row>
    <row r="103" spans="7:7" x14ac:dyDescent="0.3">
      <c r="G103" s="9"/>
    </row>
    <row r="104" spans="7:7" x14ac:dyDescent="0.3">
      <c r="G104" s="9"/>
    </row>
    <row r="105" spans="7:7" x14ac:dyDescent="0.3">
      <c r="G105" s="9"/>
    </row>
    <row r="106" spans="7:7" x14ac:dyDescent="0.3">
      <c r="G106" s="9"/>
    </row>
    <row r="137" spans="18:18" x14ac:dyDescent="0.3">
      <c r="R137" s="234"/>
    </row>
    <row r="138" spans="18:18" x14ac:dyDescent="0.3">
      <c r="R138" s="235"/>
    </row>
    <row r="139" spans="18:18" x14ac:dyDescent="0.3">
      <c r="R139" s="235"/>
    </row>
    <row r="140" spans="18:18" x14ac:dyDescent="0.3">
      <c r="R140" s="235"/>
    </row>
    <row r="141" spans="18:18" x14ac:dyDescent="0.3">
      <c r="R141" s="235"/>
    </row>
  </sheetData>
  <scenarios current="5" show="1" sqref="D54">
    <scenario name="On-camp instr" locked="1" count="2" user="Grants and Contracts" comment="Created by Grants and Contracts on 6/13/96_x000a_Modified by Grants and Contracts on 6/13/96">
      <inputCells r="W1" val="0.5"/>
      <inputCells r="N1" undone="1" val="0.519"/>
    </scenario>
    <scenario name="On-camp res" locked="1" count="2" user="Grants and Contracts" comment="Created by Grants and Contracts on 6/13/96_x000a_Modified by Grants and Contracts on 6/13/96">
      <inputCells r="W1" val="0.345"/>
      <inputCells r="N1" undone="1" val="0.555"/>
    </scenario>
    <scenario name="On-camp - other" locked="1" count="2" user="Grants and Contracts" comment="Created by Grants and Contracts on 6/13/96_x000a_Modified by Grants and Contracts on 6/13/96">
      <inputCells r="W1" val="0.513"/>
      <inputCells r="N1" undone="1" val="0.237"/>
    </scenario>
    <scenario name="Off-camp instr" locked="1" count="2" user="Grants and Contracts" comment="Created by Grants and Contracts on 6/13/96">
      <inputCells r="W1" val="0.5"/>
      <inputCells r="N1" undone="1" val="0.24"/>
    </scenario>
    <scenario name="Off-camp research" locked="1" count="2" user="Grants and Contracts" comment="Created by Grants and Contracts on 6/13/96">
      <inputCells r="W1" val="0.345"/>
      <inputCells r="N1" undone="1" val="0.24"/>
    </scenario>
    <scenario name="Off-camp - other" locked="1" count="2" user="Grants and Contracts" comment="Created by Grants and Contracts on 6/13/96">
      <inputCells r="W1" val="0.513"/>
      <inputCells r="N1" undone="1" val="0.187"/>
    </scenario>
  </scenarios>
  <mergeCells count="4">
    <mergeCell ref="E11:F11"/>
    <mergeCell ref="E34:F34"/>
    <mergeCell ref="R137:R141"/>
    <mergeCell ref="A1:G1"/>
  </mergeCells>
  <conditionalFormatting sqref="B32:B36 B38:B39 B41:B42 B44">
    <cfRule type="cellIs" dxfId="4" priority="2" operator="between">
      <formula>0</formula>
      <formula>1</formula>
    </cfRule>
  </conditionalFormatting>
  <conditionalFormatting sqref="B49:B58">
    <cfRule type="cellIs" dxfId="3" priority="1" operator="between">
      <formula>0</formula>
      <formula>1</formula>
    </cfRule>
  </conditionalFormatting>
  <conditionalFormatting sqref="B52:B53 B56:B57">
    <cfRule type="expression" dxfId="2" priority="59">
      <formula>OR($B50=$AO$5,$B50=$AP$5,$B50=$AQ$5,$B50=$AR$5)</formula>
    </cfRule>
  </conditionalFormatting>
  <conditionalFormatting sqref="B68:B71">
    <cfRule type="cellIs" dxfId="1" priority="5" operator="between">
      <formula>0</formula>
      <formula>1</formula>
    </cfRule>
  </conditionalFormatting>
  <conditionalFormatting sqref="B83">
    <cfRule type="cellIs" dxfId="0" priority="4" operator="between">
      <formula>0</formula>
      <formula>1</formula>
    </cfRule>
  </conditionalFormatting>
  <dataValidations xWindow="874" yWindow="488" count="17">
    <dataValidation allowBlank="1" showInputMessage="1" showErrorMessage="1" promptTitle="DO NOT EDIT!" prompt="This field is automatically calculated." sqref="E40:F40 E57:F57 E43:F43 E26:F26 E37:F37 E53:F53 E23:F23 E20:F20 E14:F14 E17:F17" xr:uid="{00000000-0002-0000-0200-000003000000}"/>
    <dataValidation allowBlank="1" showInputMessage="1" showErrorMessage="1" promptTitle="2 CFR 200.314" prompt="Supplies" sqref="B75" xr:uid="{00000000-0002-0000-0200-000005000000}"/>
    <dataValidation allowBlank="1" showInputMessage="1" showErrorMessage="1" promptTitle="2 CFR 200.461" prompt="Publication and printing costs" sqref="B80:B82" xr:uid="{00000000-0002-0000-0200-000006000000}"/>
    <dataValidation allowBlank="1" showInputMessage="1" showErrorMessage="1" promptTitle="2 CFR 200.430" prompt="Compensation-personal services" sqref="B32:B34 B49 B10" xr:uid="{00000000-0002-0000-0200-000007000000}"/>
    <dataValidation allowBlank="1" showInputMessage="1" showErrorMessage="1" promptTitle="2 CFR 200.330(b)" prompt="Contractor (Vendor) Costs" sqref="AO2" xr:uid="{00000000-0002-0000-0200-000009000000}"/>
    <dataValidation allowBlank="1" showInputMessage="1" showErrorMessage="1" promptTitle="Internal Program Rate" prompt="May be deemed as prohibited voluntary cost share by NSF." sqref="B76:B79" xr:uid="{19636439-7183-4AF6-B36F-ADA9A5B0368C}"/>
    <dataValidation allowBlank="1" showInputMessage="1" showErrorMessage="1" promptTitle="2 CFR 200.431" prompt="Compensation-fringe benefits" sqref="B64" xr:uid="{00000000-0002-0000-0200-00000C000000}"/>
    <dataValidation allowBlank="1" showInputMessage="1" showErrorMessage="1" promptTitle="OBFS 15" prompt="Travel Reimbursement and Per Diem: https://www.obfs.uillinois.edu/bfpp/section-15-travel/travel-reimbursement-and-per-diem" sqref="B72:B73 B67:B70 B84" xr:uid="{00000000-0002-0000-0200-00000D000000}"/>
    <dataValidation allowBlank="1" showInputMessage="1" showErrorMessage="1" promptTitle="Applicable F&amp;A Rate" prompt="This field will dislpayed after inputting Activity Type and Location" sqref="N1" xr:uid="{00000000-0002-0000-0200-000012000000}"/>
    <dataValidation allowBlank="1" showInputMessage="1" showErrorMessage="1" promptTitle="Notes" prompt="Add notes as necessary." sqref="F2:F3" xr:uid="{00000000-0002-0000-0200-000015000000}"/>
    <dataValidation type="list" allowBlank="1" showInputMessage="1" showErrorMessage="1" sqref="C10 C49 C32" xr:uid="{1596C3C7-0636-48A9-8677-27E5168B72F8}">
      <formula1>$AJ$1:$AJ$2</formula1>
    </dataValidation>
    <dataValidation allowBlank="1" showErrorMessage="1" promptTitle="Notes" prompt="Add notes as necessary." sqref="F4" xr:uid="{A0AEEF45-6DA9-4B95-B579-401AE96A719A}"/>
    <dataValidation type="list" allowBlank="1" showInputMessage="1" showErrorMessage="1" sqref="B54" xr:uid="{826FB0B5-6A93-4977-B0E9-6E662DD5D9EB}">
      <formula1>$AQ$5:$AR$5</formula1>
    </dataValidation>
    <dataValidation allowBlank="1" showInputMessage="1" showErrorMessage="1" promptTitle="Applied F&amp;A Rate" prompt="If appplicable, then override the Applicable F&amp;A Rate with the F&amp;A Rate to be applied to this project." sqref="E4" xr:uid="{00000000-0002-0000-0200-000014000000}"/>
    <dataValidation type="list" allowBlank="1" showInputMessage="1" showErrorMessage="1" sqref="B12 B21 B24 B18 B15" xr:uid="{784F0061-05E5-4B14-A505-FF3892A9E813}">
      <formula1>$AH$1:$AH$2</formula1>
    </dataValidation>
    <dataValidation type="list" allowBlank="1" showInputMessage="1" showErrorMessage="1" sqref="B35 B38 B41" xr:uid="{47EA5E93-3FDE-424A-850D-AE0C94F7F839}">
      <formula1>$L$1:$L$3</formula1>
    </dataValidation>
    <dataValidation type="list" allowBlank="1" showInputMessage="1" showErrorMessage="1" sqref="B50" xr:uid="{36234696-7A81-46B8-91C3-948FEDDC25FA}">
      <formula1>$L$4:$L$5</formula1>
    </dataValidation>
  </dataValidations>
  <hyperlinks>
    <hyperlink ref="K67" r:id="rId1" xr:uid="{CD3C3D9B-4CA8-4815-9DDA-1FF806841422}"/>
    <hyperlink ref="K65" r:id="rId2" xr:uid="{FC99FEEA-BE8C-42E3-974A-7A6082D3D606}"/>
    <hyperlink ref="K68" r:id="rId3" xr:uid="{0378CCF9-9A9E-4C07-BA48-D3965C701766}"/>
    <hyperlink ref="L69" r:id="rId4" xr:uid="{98DB552B-7BB1-43E5-8CF0-16B124907C91}"/>
    <hyperlink ref="K70" r:id="rId5" xr:uid="{B62A57E6-2969-4B1A-A0E0-5A2D734B2CC0}"/>
  </hyperlinks>
  <printOptions horizontalCentered="1"/>
  <pageMargins left="0.25" right="0.25" top="0.48" bottom="0.34" header="0.3" footer="0.14000000000000001"/>
  <pageSetup scale="79" orientation="portrait" r:id="rId6"/>
  <headerFooter alignWithMargins="0">
    <oddHeader>&amp;C&amp;14&amp;F</oddHeader>
    <oddFooter>&amp;Z&amp;F</oddFooter>
  </headerFooter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F5F6D-14BE-451D-9922-53BF0078F1BF}">
  <dimension ref="A1"/>
  <sheetViews>
    <sheetView topLeftCell="A124" workbookViewId="0">
      <selection activeCell="A129" sqref="A129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578B6-A494-4588-99C5-F88F326EC601}">
  <dimension ref="B4:J16"/>
  <sheetViews>
    <sheetView workbookViewId="0">
      <selection activeCell="D25" sqref="D25"/>
    </sheetView>
  </sheetViews>
  <sheetFormatPr defaultRowHeight="12.5" x14ac:dyDescent="0.25"/>
  <cols>
    <col min="2" max="2" width="30.36328125" customWidth="1"/>
    <col min="3" max="3" width="9.81640625" bestFit="1" customWidth="1"/>
    <col min="5" max="5" width="11.1796875" customWidth="1"/>
    <col min="8" max="8" width="11.1796875" customWidth="1"/>
  </cols>
  <sheetData>
    <row r="4" spans="2:10" ht="12" customHeight="1" x14ac:dyDescent="0.25">
      <c r="B4" s="8" t="s">
        <v>101</v>
      </c>
      <c r="C4" s="8"/>
    </row>
    <row r="5" spans="2:10" ht="12" customHeight="1" x14ac:dyDescent="0.25">
      <c r="B5" s="8"/>
      <c r="C5" s="8"/>
    </row>
    <row r="6" spans="2:10" ht="39.5" thickBot="1" x14ac:dyDescent="0.35">
      <c r="B6" s="159"/>
      <c r="C6" s="159"/>
      <c r="D6" s="160" t="s">
        <v>104</v>
      </c>
      <c r="E6" s="160" t="s">
        <v>105</v>
      </c>
      <c r="F6" s="160" t="s">
        <v>106</v>
      </c>
      <c r="G6" s="160" t="s">
        <v>107</v>
      </c>
      <c r="H6" s="160" t="s">
        <v>108</v>
      </c>
      <c r="I6" s="160" t="s">
        <v>109</v>
      </c>
      <c r="J6" s="160" t="s">
        <v>110</v>
      </c>
    </row>
    <row r="7" spans="2:10" s="150" customFormat="1" ht="24" customHeight="1" x14ac:dyDescent="0.25">
      <c r="B7" s="239" t="s">
        <v>111</v>
      </c>
      <c r="C7" s="156"/>
      <c r="D7" s="151">
        <f t="shared" ref="D7:D16" si="0">SUM(E7:J7)</f>
        <v>45.77</v>
      </c>
      <c r="E7" s="152">
        <v>11.88</v>
      </c>
      <c r="F7" s="152">
        <v>32.020000000000003</v>
      </c>
      <c r="G7" s="152">
        <v>0.01</v>
      </c>
      <c r="H7" s="152">
        <v>0.41</v>
      </c>
      <c r="I7" s="152">
        <v>1.45</v>
      </c>
      <c r="J7" s="153"/>
    </row>
    <row r="8" spans="2:10" s="150" customFormat="1" ht="24" customHeight="1" thickBot="1" x14ac:dyDescent="0.3">
      <c r="B8" s="240"/>
      <c r="C8" s="161" t="s">
        <v>112</v>
      </c>
      <c r="D8" s="162">
        <f t="shared" si="0"/>
        <v>38.470000000000006</v>
      </c>
      <c r="E8" s="162">
        <v>5</v>
      </c>
      <c r="F8" s="162">
        <f>+F7</f>
        <v>32.020000000000003</v>
      </c>
      <c r="G8" s="162"/>
      <c r="H8" s="162"/>
      <c r="I8" s="162">
        <f>+I7</f>
        <v>1.45</v>
      </c>
      <c r="J8" s="155"/>
    </row>
    <row r="9" spans="2:10" s="150" customFormat="1" ht="24" customHeight="1" x14ac:dyDescent="0.25">
      <c r="B9" s="239" t="s">
        <v>100</v>
      </c>
      <c r="C9" s="157"/>
      <c r="D9" s="151">
        <f t="shared" si="0"/>
        <v>9.7200000000000006</v>
      </c>
      <c r="E9" s="152"/>
      <c r="F9" s="152">
        <v>9.7100000000000009</v>
      </c>
      <c r="G9" s="152">
        <v>0.01</v>
      </c>
      <c r="H9" s="152"/>
      <c r="I9" s="152"/>
      <c r="J9" s="153"/>
    </row>
    <row r="10" spans="2:10" s="150" customFormat="1" ht="24" customHeight="1" thickBot="1" x14ac:dyDescent="0.3">
      <c r="B10" s="240"/>
      <c r="C10" s="161" t="s">
        <v>112</v>
      </c>
      <c r="D10" s="162">
        <f t="shared" si="0"/>
        <v>9.7100000000000009</v>
      </c>
      <c r="E10" s="162"/>
      <c r="F10" s="162">
        <f>+F9</f>
        <v>9.7100000000000009</v>
      </c>
      <c r="G10" s="163"/>
      <c r="H10" s="154"/>
      <c r="I10" s="154"/>
      <c r="J10" s="155"/>
    </row>
    <row r="11" spans="2:10" s="150" customFormat="1" ht="24" customHeight="1" x14ac:dyDescent="0.25">
      <c r="B11" s="239" t="s">
        <v>99</v>
      </c>
      <c r="C11" s="157"/>
      <c r="D11" s="151">
        <f t="shared" si="0"/>
        <v>17.37</v>
      </c>
      <c r="E11" s="152"/>
      <c r="F11" s="152">
        <v>9.7100000000000009</v>
      </c>
      <c r="G11" s="152">
        <v>0.01</v>
      </c>
      <c r="H11" s="152"/>
      <c r="I11" s="152">
        <v>1.45</v>
      </c>
      <c r="J11" s="153">
        <v>6.2</v>
      </c>
    </row>
    <row r="12" spans="2:10" s="150" customFormat="1" ht="24" customHeight="1" thickBot="1" x14ac:dyDescent="0.3">
      <c r="B12" s="240"/>
      <c r="C12" s="161" t="s">
        <v>112</v>
      </c>
      <c r="D12" s="162">
        <f t="shared" si="0"/>
        <v>17.36</v>
      </c>
      <c r="E12" s="162"/>
      <c r="F12" s="162">
        <f>+F11</f>
        <v>9.7100000000000009</v>
      </c>
      <c r="G12" s="158"/>
      <c r="H12" s="158"/>
      <c r="I12" s="162">
        <f>+I11</f>
        <v>1.45</v>
      </c>
      <c r="J12" s="164">
        <f>+J11</f>
        <v>6.2</v>
      </c>
    </row>
    <row r="13" spans="2:10" s="150" customFormat="1" ht="24" customHeight="1" x14ac:dyDescent="0.25">
      <c r="B13" s="239" t="s">
        <v>102</v>
      </c>
      <c r="C13" s="157"/>
      <c r="D13" s="151">
        <f t="shared" si="0"/>
        <v>0.01</v>
      </c>
      <c r="E13" s="152"/>
      <c r="F13" s="152"/>
      <c r="G13" s="152">
        <v>0.01</v>
      </c>
      <c r="H13" s="152"/>
      <c r="I13" s="152"/>
      <c r="J13" s="153"/>
    </row>
    <row r="14" spans="2:10" s="150" customFormat="1" ht="24" customHeight="1" thickBot="1" x14ac:dyDescent="0.3">
      <c r="B14" s="240"/>
      <c r="C14" s="161" t="s">
        <v>112</v>
      </c>
      <c r="D14" s="162">
        <f t="shared" si="0"/>
        <v>0</v>
      </c>
      <c r="E14" s="154"/>
      <c r="F14" s="154"/>
      <c r="G14" s="154"/>
      <c r="H14" s="154"/>
      <c r="I14" s="154"/>
      <c r="J14" s="155"/>
    </row>
    <row r="15" spans="2:10" s="150" customFormat="1" ht="24" customHeight="1" x14ac:dyDescent="0.25">
      <c r="B15" s="239" t="s">
        <v>103</v>
      </c>
      <c r="C15" s="157"/>
      <c r="D15" s="151">
        <f t="shared" si="0"/>
        <v>7.66</v>
      </c>
      <c r="E15" s="152"/>
      <c r="F15" s="152"/>
      <c r="G15" s="152">
        <v>0.01</v>
      </c>
      <c r="H15" s="152"/>
      <c r="I15" s="152">
        <v>1.45</v>
      </c>
      <c r="J15" s="153">
        <v>6.2</v>
      </c>
    </row>
    <row r="16" spans="2:10" s="150" customFormat="1" ht="24" customHeight="1" thickBot="1" x14ac:dyDescent="0.3">
      <c r="B16" s="240"/>
      <c r="C16" s="161" t="s">
        <v>112</v>
      </c>
      <c r="D16" s="162">
        <f t="shared" si="0"/>
        <v>7.65</v>
      </c>
      <c r="E16" s="162"/>
      <c r="F16" s="162"/>
      <c r="G16" s="162"/>
      <c r="H16" s="162"/>
      <c r="I16" s="162">
        <f>+I15</f>
        <v>1.45</v>
      </c>
      <c r="J16" s="164">
        <f>+J15</f>
        <v>6.2</v>
      </c>
    </row>
  </sheetData>
  <mergeCells count="5">
    <mergeCell ref="B7:B8"/>
    <mergeCell ref="B9:B10"/>
    <mergeCell ref="B11:B12"/>
    <mergeCell ref="B13:B14"/>
    <mergeCell ref="B15:B1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749F7-E02A-4B7F-8A92-B0DCF975DAB8}">
  <dimension ref="A1:D22"/>
  <sheetViews>
    <sheetView workbookViewId="0">
      <selection activeCell="G7" sqref="G7"/>
    </sheetView>
  </sheetViews>
  <sheetFormatPr defaultRowHeight="15.5" x14ac:dyDescent="0.35"/>
  <cols>
    <col min="1" max="1" width="33" style="200" bestFit="1" customWidth="1"/>
    <col min="2" max="2" width="5.54296875" style="201" bestFit="1" customWidth="1"/>
    <col min="3" max="3" width="12.1796875" style="200" bestFit="1" customWidth="1"/>
    <col min="4" max="4" width="13.54296875" style="200" bestFit="1" customWidth="1"/>
    <col min="5" max="16384" width="8.7265625" style="200"/>
  </cols>
  <sheetData>
    <row r="1" spans="1:4" x14ac:dyDescent="0.35">
      <c r="A1" s="209" t="s">
        <v>123</v>
      </c>
      <c r="B1" s="205"/>
      <c r="C1" s="208"/>
    </row>
    <row r="2" spans="1:4" x14ac:dyDescent="0.35">
      <c r="A2" s="209" t="s">
        <v>122</v>
      </c>
      <c r="B2" s="205"/>
      <c r="C2" s="208"/>
    </row>
    <row r="3" spans="1:4" x14ac:dyDescent="0.35">
      <c r="A3" s="208"/>
      <c r="B3" s="205"/>
      <c r="C3" s="208"/>
    </row>
    <row r="4" spans="1:4" x14ac:dyDescent="0.35">
      <c r="A4" s="207" t="s">
        <v>119</v>
      </c>
      <c r="B4" s="206" t="s">
        <v>117</v>
      </c>
      <c r="C4" s="206" t="s">
        <v>97</v>
      </c>
      <c r="D4" s="206" t="s">
        <v>98</v>
      </c>
    </row>
    <row r="5" spans="1:4" x14ac:dyDescent="0.35">
      <c r="B5" s="205">
        <v>100</v>
      </c>
      <c r="C5" s="204">
        <f>((5377.78)*1.03)</f>
        <v>5539.1134000000002</v>
      </c>
      <c r="D5" s="203">
        <f t="shared" ref="D5:D11" si="0">9*C5</f>
        <v>49852.020600000003</v>
      </c>
    </row>
    <row r="6" spans="1:4" x14ac:dyDescent="0.35">
      <c r="B6" s="205">
        <v>75</v>
      </c>
      <c r="C6" s="204">
        <f t="shared" ref="C6:C11" si="1">(B6/100)*$C$5</f>
        <v>4154.3350499999997</v>
      </c>
      <c r="D6" s="203">
        <f t="shared" si="0"/>
        <v>37389.015449999999</v>
      </c>
    </row>
    <row r="7" spans="1:4" x14ac:dyDescent="0.35">
      <c r="B7" s="205">
        <v>67</v>
      </c>
      <c r="C7" s="204">
        <f t="shared" si="1"/>
        <v>3711.2059780000004</v>
      </c>
      <c r="D7" s="203">
        <f t="shared" si="0"/>
        <v>33400.853802000005</v>
      </c>
    </row>
    <row r="8" spans="1:4" x14ac:dyDescent="0.35">
      <c r="B8" s="205">
        <v>50</v>
      </c>
      <c r="C8" s="204">
        <f t="shared" si="1"/>
        <v>2769.5567000000001</v>
      </c>
      <c r="D8" s="203">
        <f t="shared" si="0"/>
        <v>24926.010300000002</v>
      </c>
    </row>
    <row r="9" spans="1:4" x14ac:dyDescent="0.35">
      <c r="B9" s="205">
        <v>33</v>
      </c>
      <c r="C9" s="204">
        <f t="shared" si="1"/>
        <v>1827.9074220000002</v>
      </c>
      <c r="D9" s="203">
        <f t="shared" si="0"/>
        <v>16451.166798000002</v>
      </c>
    </row>
    <row r="10" spans="1:4" x14ac:dyDescent="0.35">
      <c r="B10" s="205">
        <v>25</v>
      </c>
      <c r="C10" s="204">
        <f t="shared" si="1"/>
        <v>1384.77835</v>
      </c>
      <c r="D10" s="203">
        <f t="shared" si="0"/>
        <v>12463.005150000001</v>
      </c>
    </row>
    <row r="11" spans="1:4" x14ac:dyDescent="0.35">
      <c r="B11" s="205">
        <v>17</v>
      </c>
      <c r="C11" s="204">
        <f t="shared" si="1"/>
        <v>941.64927800000009</v>
      </c>
      <c r="D11" s="203">
        <f t="shared" si="0"/>
        <v>8474.8435020000015</v>
      </c>
    </row>
    <row r="13" spans="1:4" ht="17.5" x14ac:dyDescent="0.35">
      <c r="A13" s="207" t="s">
        <v>118</v>
      </c>
      <c r="B13" s="206" t="s">
        <v>117</v>
      </c>
      <c r="C13" s="206" t="s">
        <v>97</v>
      </c>
      <c r="D13" s="206" t="s">
        <v>98</v>
      </c>
    </row>
    <row r="14" spans="1:4" x14ac:dyDescent="0.35">
      <c r="B14" s="205">
        <v>100</v>
      </c>
      <c r="C14" s="204">
        <f>((5377.78)*1.03)</f>
        <v>5539.1134000000002</v>
      </c>
      <c r="D14" s="203">
        <f t="shared" ref="D14:D20" si="2">11*C14</f>
        <v>60930.2474</v>
      </c>
    </row>
    <row r="15" spans="1:4" x14ac:dyDescent="0.35">
      <c r="B15" s="205">
        <v>75</v>
      </c>
      <c r="C15" s="204">
        <f t="shared" ref="C15:C20" si="3">(B15/100)*$C$5</f>
        <v>4154.3350499999997</v>
      </c>
      <c r="D15" s="203">
        <f t="shared" si="2"/>
        <v>45697.685549999995</v>
      </c>
    </row>
    <row r="16" spans="1:4" x14ac:dyDescent="0.35">
      <c r="B16" s="205">
        <v>67</v>
      </c>
      <c r="C16" s="204">
        <f t="shared" si="3"/>
        <v>3711.2059780000004</v>
      </c>
      <c r="D16" s="203">
        <f t="shared" si="2"/>
        <v>40823.265758000001</v>
      </c>
    </row>
    <row r="17" spans="1:4" x14ac:dyDescent="0.35">
      <c r="B17" s="205">
        <v>50</v>
      </c>
      <c r="C17" s="204">
        <f t="shared" si="3"/>
        <v>2769.5567000000001</v>
      </c>
      <c r="D17" s="203">
        <f t="shared" si="2"/>
        <v>30465.1237</v>
      </c>
    </row>
    <row r="18" spans="1:4" x14ac:dyDescent="0.35">
      <c r="B18" s="205">
        <v>33</v>
      </c>
      <c r="C18" s="204">
        <f t="shared" si="3"/>
        <v>1827.9074220000002</v>
      </c>
      <c r="D18" s="203">
        <f t="shared" si="2"/>
        <v>20106.981642000002</v>
      </c>
    </row>
    <row r="19" spans="1:4" x14ac:dyDescent="0.35">
      <c r="B19" s="205">
        <v>25</v>
      </c>
      <c r="C19" s="204">
        <f t="shared" si="3"/>
        <v>1384.77835</v>
      </c>
      <c r="D19" s="203">
        <f t="shared" si="2"/>
        <v>15232.56185</v>
      </c>
    </row>
    <row r="20" spans="1:4" x14ac:dyDescent="0.35">
      <c r="B20" s="205">
        <v>17</v>
      </c>
      <c r="C20" s="204">
        <f t="shared" si="3"/>
        <v>941.64927800000009</v>
      </c>
      <c r="D20" s="203">
        <f t="shared" si="2"/>
        <v>10358.142058000001</v>
      </c>
    </row>
    <row r="21" spans="1:4" x14ac:dyDescent="0.35">
      <c r="A21" s="202" t="s">
        <v>116</v>
      </c>
    </row>
    <row r="22" spans="1:4" x14ac:dyDescent="0.35">
      <c r="A22" s="200" t="s">
        <v>115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U l 2 L W + u r O E u l A A A A 9 w A A A B I A H A B D b 2 5 m a W c v U G F j a 2 F n Z S 5 4 b W w g o h g A K K A U A A A A A A A A A A A A A A A A A A A A A A A A A A A A h Y 8 x D o I w G I W v Q r r T l q r R k F I G V 0 l M i M a 1 K R U a 4 c f Q Y r m b g 0 f y C m I U d X N 8 3 / u G 9 + 7 X G 0 + H p g 4 u u r O m h Q R F m K J A g 2 o L A 2 W C e n c M V y g V f C v V S Z Y 6 G G W w 8 W C L B F X O n W N C v P f Y z 3 D b l Y R R G p F D t s l V p R u J P r L 5 L 4 c G r J O g N B J 8 / x o j G I 7 m C x x R t s S U k 4 n y z M D X Y O P g Z / s D + b q v X d 9 p o S H c 5 Z x M k Z P 3 C f E A U E s D B B Q A A g A I A F J d i 1 s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S X Y t b K I p H u A 4 A A A A R A A A A E w A c A E Z v c m 1 1 b G F z L 1 N l Y 3 R p b 2 4 x L m 0 g o h g A K K A U A A A A A A A A A A A A A A A A A A A A A A A A A A A A K 0 5 N L s n M z 1 M I h t C G 1 g B Q S w E C L Q A U A A I A C A B S X Y t b 6 6 s 4 S 6 U A A A D 3 A A A A E g A A A A A A A A A A A A A A A A A A A A A A Q 2 9 u Z m l n L 1 B h Y 2 t h Z 2 U u e G 1 s U E s B A i 0 A F A A C A A g A U l 2 L W w / K 6 a u k A A A A 6 Q A A A B M A A A A A A A A A A A A A A A A A 8 Q A A A F t D b 2 5 0 Z W 5 0 X 1 R 5 c G V z X S 5 4 b W x Q S w E C L Q A U A A I A C A B S X Y t b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Y 9 t z z 0 w s j U G i I y V N M T F d W A A A A A A C A A A A A A A Q Z g A A A A E A A C A A A A A j y b S s J n 6 c l D L 8 p + r D 6 j q E 1 T h W z I E p K Q F C 6 7 H 6 U j g j n Q A A A A A O g A A A A A I A A C A A A A B 3 T A l y B 4 G / a 7 S + 4 n C r D J N O h j M c b q 1 K U 1 k v F l J U v R 6 R 9 1 A A A A C v 0 m N n U N J 0 F V J H c u R 7 / L w 6 y B p V 1 8 p Y P S L h o g H o j G t l R l D u I r n c P 7 C p P H D 5 T n W P m O Y z w 8 F 5 E M m X U o k K I Z d R W u 8 Z W d Y 5 1 n b c a F 5 n f G Z R s d r q 7 k A A A A D e A O Q 5 O N J x 3 y o J B Z y T k X e + u + t b n u h 0 I + j K F C Z H W U 9 t o q E O b w h 1 N 9 7 l 1 z 1 / 5 U + 1 W C K I S L h h u 1 b H p 4 Y A b D S q t E j f < / D a t a M a s h u p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FolderDescription xmlns="fe9e71f5-68d9-46b7-9e17-8cf332af5b6c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71CB4DA129797468EFB7B4E1CFB893B" ma:contentTypeVersion="10" ma:contentTypeDescription="Create a new document." ma:contentTypeScope="" ma:versionID="ce24317c84773b057a147ac40b5ab2d9">
  <xsd:schema xmlns:xsd="http://www.w3.org/2001/XMLSchema" xmlns:xs="http://www.w3.org/2001/XMLSchema" xmlns:p="http://schemas.microsoft.com/office/2006/metadata/properties" xmlns:ns2="fe9e71f5-68d9-46b7-9e17-8cf332af5b6c" xmlns:ns3="e3c5e62b-6644-408e-b5a3-82b9e6aca4c9" targetNamespace="http://schemas.microsoft.com/office/2006/metadata/properties" ma:root="true" ma:fieldsID="87aca665cd3e6db13a29508670028778" ns2:_="" ns3:_="">
    <xsd:import namespace="fe9e71f5-68d9-46b7-9e17-8cf332af5b6c"/>
    <xsd:import namespace="e3c5e62b-6644-408e-b5a3-82b9e6aca4c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FolderDescrip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9e71f5-68d9-46b7-9e17-8cf332af5b6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FolderDescription" ma:index="10" nillable="true" ma:displayName="Description" ma:description="HR policies, Travel policies, etc" ma:format="Dropdown" ma:internalName="FolderDescription">
      <xsd:simpleType>
        <xsd:restriction base="dms:Text">
          <xsd:maxLength value="255"/>
        </xsd:restriction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c5e62b-6644-408e-b5a3-82b9e6aca4c9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9AF4DF0-D87D-4281-84BB-2FCB62E4DC2C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0546F590-D1E1-4480-8BB6-CD62A282C781}">
  <ds:schemaRefs>
    <ds:schemaRef ds:uri="fe9e71f5-68d9-46b7-9e17-8cf332af5b6c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purl.org/dc/terms/"/>
    <ds:schemaRef ds:uri="e3c5e62b-6644-408e-b5a3-82b9e6aca4c9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D1B2075A-F549-41CE-B2A7-9C6DA051082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e9e71f5-68d9-46b7-9e17-8cf332af5b6c"/>
    <ds:schemaRef ds:uri="e3c5e62b-6644-408e-b5a3-82b9e6aca4c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B6491068-4A18-4770-8BDA-B9E6B7C6503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FIRE Budget Template FFY27</vt:lpstr>
      <vt:lpstr>RFP</vt:lpstr>
      <vt:lpstr>Fringe</vt:lpstr>
      <vt:lpstr>Grad Min</vt:lpstr>
      <vt:lpstr>'FIRE Budget Template FFY27'!Print_Area</vt:lpstr>
      <vt:lpstr>'FIRE Budget Template FFY27'!Print_Titles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Rogers, Brian P</dc:creator>
  <cp:lastModifiedBy>Lombardo, Amanda R</cp:lastModifiedBy>
  <cp:lastPrinted>2024-02-21T15:43:58Z</cp:lastPrinted>
  <dcterms:created xsi:type="dcterms:W3CDTF">1997-01-15T14:44:36Z</dcterms:created>
  <dcterms:modified xsi:type="dcterms:W3CDTF">2026-02-09T23:27:54Z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0x010100B71CB4DA129797468EFB7B4E1CFB893B</vt:lpwstr>
  </property>
</Properties>
</file>